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05" windowWidth="12480" windowHeight="11055"/>
  </bookViews>
  <sheets>
    <sheet name="Date perete" sheetId="9" r:id="rId1"/>
    <sheet name="Date materiale" sheetId="14" state="hidden" r:id="rId2"/>
  </sheets>
  <definedNames>
    <definedName name="kv">#REF!</definedName>
    <definedName name="q_str">'Date perete'!#REF!</definedName>
    <definedName name="γRd.v">#REF!</definedName>
  </definedNames>
  <calcPr calcId="145621"/>
</workbook>
</file>

<file path=xl/calcChain.xml><?xml version="1.0" encoding="utf-8"?>
<calcChain xmlns="http://schemas.openxmlformats.org/spreadsheetml/2006/main">
  <c r="C5" i="9" l="1"/>
  <c r="G3" i="9"/>
  <c r="H12" i="9"/>
  <c r="G9" i="9"/>
  <c r="G8" i="9"/>
  <c r="H8" i="9" s="1"/>
  <c r="H9" i="9" l="1"/>
  <c r="J3" i="9"/>
  <c r="K3" i="9" s="1"/>
  <c r="B38" i="14"/>
  <c r="E38" i="14" s="1"/>
  <c r="B37" i="14"/>
  <c r="F37" i="14" s="1"/>
  <c r="B36" i="14"/>
  <c r="G36" i="14" s="1"/>
  <c r="B35" i="14"/>
  <c r="F35" i="14" s="1"/>
  <c r="B34" i="14"/>
  <c r="E34" i="14" s="1"/>
  <c r="E33" i="14"/>
  <c r="B33" i="14"/>
  <c r="F33" i="14" s="1"/>
  <c r="H32" i="14"/>
  <c r="D32" i="14"/>
  <c r="B32" i="14"/>
  <c r="G32" i="14" s="1"/>
  <c r="G31" i="14"/>
  <c r="E31" i="14"/>
  <c r="C31" i="14"/>
  <c r="B31" i="14"/>
  <c r="F31" i="14" s="1"/>
  <c r="B30" i="14"/>
  <c r="E30" i="14" s="1"/>
  <c r="B29" i="14"/>
  <c r="F29" i="14" s="1"/>
  <c r="B28" i="14"/>
  <c r="G28" i="14" s="1"/>
  <c r="B27" i="14"/>
  <c r="F27" i="14" s="1"/>
  <c r="H23" i="14"/>
  <c r="F23" i="14" s="1"/>
  <c r="B23" i="14"/>
  <c r="D5" i="9" s="1"/>
  <c r="H22" i="14"/>
  <c r="E22" i="14"/>
  <c r="D22" i="14"/>
  <c r="H21" i="14"/>
  <c r="E21" i="14"/>
  <c r="F21" i="14" s="1"/>
  <c r="D21" i="14"/>
  <c r="H20" i="14"/>
  <c r="E20" i="14"/>
  <c r="F20" i="14" s="1"/>
  <c r="D20" i="14"/>
  <c r="L16" i="14"/>
  <c r="E16" i="14"/>
  <c r="D16" i="14"/>
  <c r="L15" i="14"/>
  <c r="E15" i="14"/>
  <c r="D15" i="14"/>
  <c r="B5" i="9" s="1"/>
  <c r="L14" i="14"/>
  <c r="E14" i="14"/>
  <c r="D14" i="14"/>
  <c r="L13" i="14"/>
  <c r="E13" i="14"/>
  <c r="D13" i="14"/>
  <c r="L12" i="14"/>
  <c r="E12" i="14"/>
  <c r="E5" i="9" s="1"/>
  <c r="D12" i="14"/>
  <c r="L11" i="14"/>
  <c r="E11" i="14"/>
  <c r="D11" i="14"/>
  <c r="L10" i="14"/>
  <c r="E10" i="14"/>
  <c r="D10" i="14"/>
  <c r="L9" i="14"/>
  <c r="E9" i="14"/>
  <c r="D9" i="14"/>
  <c r="L8" i="14"/>
  <c r="J8" i="14"/>
  <c r="I8" i="14"/>
  <c r="L7" i="14"/>
  <c r="J7" i="14"/>
  <c r="I7" i="14"/>
  <c r="J6" i="14"/>
  <c r="I6" i="14"/>
  <c r="J5" i="14"/>
  <c r="I5" i="14"/>
  <c r="I9" i="9" l="1"/>
  <c r="G27" i="14"/>
  <c r="D33" i="14"/>
  <c r="G35" i="14"/>
  <c r="I8" i="9"/>
  <c r="F22" i="14"/>
  <c r="G29" i="14"/>
  <c r="C29" i="14"/>
  <c r="C37" i="14"/>
  <c r="H37" i="14"/>
  <c r="C27" i="14"/>
  <c r="D28" i="14"/>
  <c r="D29" i="14"/>
  <c r="G33" i="14"/>
  <c r="C35" i="14"/>
  <c r="D36" i="14"/>
  <c r="D37" i="14"/>
  <c r="E27" i="14"/>
  <c r="H28" i="14"/>
  <c r="E29" i="14"/>
  <c r="C33" i="14"/>
  <c r="H33" i="14"/>
  <c r="E35" i="14"/>
  <c r="H36" i="14"/>
  <c r="E37" i="14"/>
  <c r="G37" i="14"/>
  <c r="H29" i="14"/>
  <c r="F28" i="14"/>
  <c r="D30" i="14"/>
  <c r="H30" i="14"/>
  <c r="F32" i="14"/>
  <c r="D34" i="14"/>
  <c r="H34" i="14"/>
  <c r="F36" i="14"/>
  <c r="D38" i="14"/>
  <c r="H38" i="14"/>
  <c r="D27" i="14"/>
  <c r="H27" i="14"/>
  <c r="E28" i="14"/>
  <c r="C30" i="14"/>
  <c r="G30" i="14"/>
  <c r="D31" i="14"/>
  <c r="H31" i="14"/>
  <c r="E32" i="14"/>
  <c r="C34" i="14"/>
  <c r="G34" i="14"/>
  <c r="D35" i="14"/>
  <c r="H35" i="14"/>
  <c r="E36" i="14"/>
  <c r="C38" i="14"/>
  <c r="G38" i="14"/>
  <c r="F30" i="14"/>
  <c r="F34" i="14"/>
  <c r="F38" i="14"/>
  <c r="C28" i="14"/>
  <c r="C32" i="14"/>
  <c r="C36" i="14"/>
  <c r="I12" i="9" l="1"/>
  <c r="G14" i="9" s="1"/>
</calcChain>
</file>

<file path=xl/comments1.xml><?xml version="1.0" encoding="utf-8"?>
<comments xmlns="http://schemas.openxmlformats.org/spreadsheetml/2006/main">
  <authors>
    <author>CSD02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beton</t>
        </r>
      </text>
    </comment>
    <comment ref="C3" authorId="0">
      <text>
        <r>
          <rPr>
            <b/>
            <sz val="9"/>
            <color indexed="81"/>
            <rFont val="Tahoma"/>
            <family val="2"/>
          </rPr>
          <t>armatura verticala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armatura orizontala</t>
        </r>
      </text>
    </comment>
  </commentList>
</comments>
</file>

<file path=xl/sharedStrings.xml><?xml version="1.0" encoding="utf-8"?>
<sst xmlns="http://schemas.openxmlformats.org/spreadsheetml/2006/main" count="113" uniqueCount="107">
  <si>
    <t>BETON</t>
  </si>
  <si>
    <t>Marca</t>
  </si>
  <si>
    <t>Clasa</t>
  </si>
  <si>
    <t>Rezitente de calcul</t>
  </si>
  <si>
    <t xml:space="preserve">Deformatii </t>
  </si>
  <si>
    <t>B</t>
  </si>
  <si>
    <r>
      <t>B</t>
    </r>
    <r>
      <rPr>
        <b/>
        <sz val="9"/>
        <rFont val="Geneva"/>
        <charset val="238"/>
      </rPr>
      <t>c</t>
    </r>
  </si>
  <si>
    <t>C</t>
  </si>
  <si>
    <r>
      <t>R</t>
    </r>
    <r>
      <rPr>
        <b/>
        <vertAlign val="subscript"/>
        <sz val="10"/>
        <rFont val="Arial"/>
        <family val="2"/>
      </rPr>
      <t>cc</t>
    </r>
    <r>
      <rPr>
        <b/>
        <sz val="10"/>
        <rFont val="Arial"/>
        <family val="2"/>
      </rPr>
      <t>[MPa]</t>
    </r>
  </si>
  <si>
    <r>
      <t>R</t>
    </r>
    <r>
      <rPr>
        <b/>
        <vertAlign val="subscript"/>
        <sz val="10"/>
        <rFont val="Arial"/>
        <family val="2"/>
      </rPr>
      <t>tc</t>
    </r>
    <r>
      <rPr>
        <b/>
        <sz val="10"/>
        <rFont val="Arial"/>
        <family val="2"/>
      </rPr>
      <t>[MPa]</t>
    </r>
  </si>
  <si>
    <r>
      <t>R</t>
    </r>
    <r>
      <rPr>
        <b/>
        <vertAlign val="subscript"/>
        <sz val="10"/>
        <rFont val="Arial"/>
        <family val="2"/>
      </rPr>
      <t>ck</t>
    </r>
    <r>
      <rPr>
        <b/>
        <sz val="10"/>
        <rFont val="Arial"/>
        <family val="2"/>
      </rPr>
      <t>[MPa]</t>
    </r>
  </si>
  <si>
    <r>
      <t>R</t>
    </r>
    <r>
      <rPr>
        <b/>
        <vertAlign val="subscript"/>
        <sz val="10"/>
        <rFont val="Arial"/>
        <family val="2"/>
      </rPr>
      <t>tk</t>
    </r>
    <r>
      <rPr>
        <b/>
        <sz val="10"/>
        <rFont val="Arial"/>
        <family val="2"/>
      </rPr>
      <t>[MPa]</t>
    </r>
  </si>
  <si>
    <r>
      <t>γ</t>
    </r>
    <r>
      <rPr>
        <b/>
        <vertAlign val="subscript"/>
        <sz val="10"/>
        <rFont val="Times New Roman"/>
        <family val="1"/>
      </rPr>
      <t>mm</t>
    </r>
  </si>
  <si>
    <r>
      <t>R</t>
    </r>
    <r>
      <rPr>
        <b/>
        <vertAlign val="subscript"/>
        <sz val="10"/>
        <rFont val="Arial"/>
        <family val="2"/>
      </rPr>
      <t>cm</t>
    </r>
    <r>
      <rPr>
        <b/>
        <sz val="10"/>
        <rFont val="Arial"/>
        <family val="2"/>
      </rPr>
      <t>[MPa]</t>
    </r>
  </si>
  <si>
    <r>
      <t>R</t>
    </r>
    <r>
      <rPr>
        <b/>
        <vertAlign val="subscript"/>
        <sz val="10"/>
        <rFont val="Arial"/>
        <family val="2"/>
      </rPr>
      <t>ctm</t>
    </r>
    <r>
      <rPr>
        <b/>
        <sz val="10"/>
        <rFont val="Arial"/>
        <family val="2"/>
      </rPr>
      <t>[MPa]</t>
    </r>
  </si>
  <si>
    <r>
      <t>E</t>
    </r>
    <r>
      <rPr>
        <b/>
        <vertAlign val="subscript"/>
        <sz val="10"/>
        <rFont val="Arial"/>
        <family val="2"/>
      </rPr>
      <t>b</t>
    </r>
    <r>
      <rPr>
        <b/>
        <sz val="10"/>
        <rFont val="Arial"/>
        <family val="2"/>
      </rPr>
      <t>[MPa]</t>
    </r>
  </si>
  <si>
    <r>
      <t>G</t>
    </r>
    <r>
      <rPr>
        <b/>
        <vertAlign val="subscript"/>
        <sz val="10"/>
        <rFont val="Arial"/>
        <family val="2"/>
      </rPr>
      <t>b</t>
    </r>
    <r>
      <rPr>
        <b/>
        <sz val="10"/>
        <rFont val="Arial"/>
        <family val="2"/>
      </rPr>
      <t>[MPa]=0.4*Eb</t>
    </r>
  </si>
  <si>
    <r>
      <t>ε</t>
    </r>
    <r>
      <rPr>
        <b/>
        <vertAlign val="subscript"/>
        <sz val="10"/>
        <rFont val="Arial"/>
        <family val="2"/>
      </rPr>
      <t>o</t>
    </r>
    <r>
      <rPr>
        <b/>
        <sz val="10"/>
        <rFont val="Arial"/>
        <family val="2"/>
      </rPr>
      <t>%</t>
    </r>
    <r>
      <rPr>
        <b/>
        <vertAlign val="subscript"/>
        <sz val="10"/>
        <rFont val="Arial"/>
        <family val="2"/>
      </rPr>
      <t>o</t>
    </r>
  </si>
  <si>
    <r>
      <t>ε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%</t>
    </r>
    <r>
      <rPr>
        <b/>
        <vertAlign val="subscript"/>
        <sz val="10"/>
        <rFont val="Arial"/>
        <family val="2"/>
      </rPr>
      <t>o</t>
    </r>
  </si>
  <si>
    <t>B50</t>
  </si>
  <si>
    <t>Bc3.5</t>
  </si>
  <si>
    <t>C2.8/3.5*</t>
  </si>
  <si>
    <t>B75</t>
  </si>
  <si>
    <t>Bc5</t>
  </si>
  <si>
    <t>C4/5</t>
  </si>
  <si>
    <t>B100</t>
  </si>
  <si>
    <t>Bc7.5</t>
  </si>
  <si>
    <t>C6/7.5*</t>
  </si>
  <si>
    <t>B150</t>
  </si>
  <si>
    <t>Bc10</t>
  </si>
  <si>
    <t>C8/10</t>
  </si>
  <si>
    <t>B200</t>
  </si>
  <si>
    <t>Bc15</t>
  </si>
  <si>
    <t>C12/15</t>
  </si>
  <si>
    <t>B250</t>
  </si>
  <si>
    <t>Bc20</t>
  </si>
  <si>
    <t>C16/20</t>
  </si>
  <si>
    <t>B330</t>
  </si>
  <si>
    <t>Bc25</t>
  </si>
  <si>
    <t>C20/25</t>
  </si>
  <si>
    <t>B400</t>
  </si>
  <si>
    <t>Bc30</t>
  </si>
  <si>
    <t>C25/30</t>
  </si>
  <si>
    <t>B450</t>
  </si>
  <si>
    <t>Bc35</t>
  </si>
  <si>
    <t>C30/37</t>
  </si>
  <si>
    <t>B500</t>
  </si>
  <si>
    <t>Bc40</t>
  </si>
  <si>
    <t>C35/45</t>
  </si>
  <si>
    <t>B600</t>
  </si>
  <si>
    <t>Bc50</t>
  </si>
  <si>
    <t>C40/50</t>
  </si>
  <si>
    <t>B700</t>
  </si>
  <si>
    <t>Bc60</t>
  </si>
  <si>
    <t>C50/60</t>
  </si>
  <si>
    <t>OŢEL-Armaturui</t>
  </si>
  <si>
    <t>TIPUL</t>
  </si>
  <si>
    <r>
      <t>R</t>
    </r>
    <r>
      <rPr>
        <b/>
        <vertAlign val="subscript"/>
        <sz val="10"/>
        <rFont val="Arial"/>
        <family val="2"/>
      </rPr>
      <t>a</t>
    </r>
    <r>
      <rPr>
        <b/>
        <sz val="10"/>
        <rFont val="Arial"/>
        <family val="2"/>
      </rPr>
      <t>[MPa]</t>
    </r>
  </si>
  <si>
    <r>
      <t>γ</t>
    </r>
    <r>
      <rPr>
        <b/>
        <vertAlign val="subscript"/>
        <sz val="10"/>
        <rFont val="Arial"/>
        <family val="2"/>
      </rPr>
      <t>m</t>
    </r>
  </si>
  <si>
    <r>
      <t>R</t>
    </r>
    <r>
      <rPr>
        <b/>
        <vertAlign val="subscript"/>
        <sz val="10"/>
        <rFont val="Arial"/>
        <family val="2"/>
      </rPr>
      <t>ak</t>
    </r>
    <r>
      <rPr>
        <b/>
        <sz val="10"/>
        <rFont val="Arial"/>
        <family val="2"/>
      </rPr>
      <t>[MPa]</t>
    </r>
  </si>
  <si>
    <r>
      <t>R</t>
    </r>
    <r>
      <rPr>
        <b/>
        <vertAlign val="subscript"/>
        <sz val="10"/>
        <rFont val="Arial"/>
        <family val="2"/>
      </rPr>
      <t>am</t>
    </r>
    <r>
      <rPr>
        <b/>
        <sz val="10"/>
        <rFont val="Arial"/>
        <family val="2"/>
      </rPr>
      <t>[MPa]</t>
    </r>
  </si>
  <si>
    <r>
      <t>ε</t>
    </r>
    <r>
      <rPr>
        <b/>
        <vertAlign val="subscript"/>
        <sz val="10"/>
        <rFont val="Arial"/>
        <family val="2"/>
      </rPr>
      <t>o</t>
    </r>
    <r>
      <rPr>
        <b/>
        <sz val="10"/>
        <rFont val="Arial"/>
        <family val="2"/>
      </rPr>
      <t>%</t>
    </r>
    <r>
      <rPr>
        <b/>
        <vertAlign val="subscript"/>
        <sz val="10"/>
        <rFont val="Arial"/>
        <family val="2"/>
      </rPr>
      <t>0</t>
    </r>
  </si>
  <si>
    <r>
      <t>ε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%</t>
    </r>
    <r>
      <rPr>
        <b/>
        <vertAlign val="subscript"/>
        <sz val="10"/>
        <rFont val="Arial"/>
        <family val="2"/>
      </rPr>
      <t>0</t>
    </r>
  </si>
  <si>
    <r>
      <t>E</t>
    </r>
    <r>
      <rPr>
        <b/>
        <vertAlign val="subscript"/>
        <sz val="10"/>
        <rFont val="Arial"/>
        <family val="2"/>
      </rPr>
      <t>a</t>
    </r>
    <r>
      <rPr>
        <b/>
        <sz val="10"/>
        <rFont val="Arial"/>
        <family val="2"/>
      </rPr>
      <t>[MPa]</t>
    </r>
  </si>
  <si>
    <t>OB37</t>
  </si>
  <si>
    <t>PC52</t>
  </si>
  <si>
    <t>PC60</t>
  </si>
  <si>
    <t>BST500</t>
  </si>
  <si>
    <t>DIAMETRE OŢEL</t>
  </si>
  <si>
    <t>ø</t>
  </si>
  <si>
    <t>Aria</t>
  </si>
  <si>
    <t>/7.5</t>
  </si>
  <si>
    <t>/10</t>
  </si>
  <si>
    <t>/12.5</t>
  </si>
  <si>
    <t>/15</t>
  </si>
  <si>
    <t>/20</t>
  </si>
  <si>
    <r>
      <t>kg/m</t>
    </r>
    <r>
      <rPr>
        <b/>
        <vertAlign val="superscript"/>
        <sz val="10"/>
        <color indexed="9"/>
        <rFont val="Arial"/>
        <family val="2"/>
      </rPr>
      <t>3</t>
    </r>
  </si>
  <si>
    <t>Orizontal</t>
  </si>
  <si>
    <t>Vertical</t>
  </si>
  <si>
    <t>Beton</t>
  </si>
  <si>
    <t>Armare orizontală</t>
  </si>
  <si>
    <t>curent</t>
  </si>
  <si>
    <t>Armare verticală</t>
  </si>
  <si>
    <t xml:space="preserve">diametru </t>
  </si>
  <si>
    <t>Armare Perete</t>
  </si>
  <si>
    <t>Arie</t>
  </si>
  <si>
    <t>Arie de calcul</t>
  </si>
  <si>
    <t>Centură</t>
  </si>
  <si>
    <t>d1</t>
  </si>
  <si>
    <t>d2</t>
  </si>
  <si>
    <t>buc.</t>
  </si>
  <si>
    <t>buc</t>
  </si>
  <si>
    <r>
      <t>b</t>
    </r>
    <r>
      <rPr>
        <b/>
        <vertAlign val="subscript"/>
        <sz val="12"/>
        <color theme="1"/>
        <rFont val="Arial Narrow"/>
        <family val="2"/>
      </rPr>
      <t>w</t>
    </r>
    <r>
      <rPr>
        <b/>
        <sz val="12"/>
        <color theme="1"/>
        <rFont val="Arial Narrow"/>
        <family val="2"/>
      </rPr>
      <t xml:space="preserve"> (mm)</t>
    </r>
  </si>
  <si>
    <r>
      <t>l</t>
    </r>
    <r>
      <rPr>
        <b/>
        <vertAlign val="subscript"/>
        <sz val="12"/>
        <color theme="1"/>
        <rFont val="Arial Narrow"/>
        <family val="2"/>
      </rPr>
      <t>w</t>
    </r>
    <r>
      <rPr>
        <b/>
        <sz val="12"/>
        <color theme="1"/>
        <rFont val="Arial Narrow"/>
        <family val="2"/>
      </rPr>
      <t xml:space="preserve"> (mm)</t>
    </r>
  </si>
  <si>
    <r>
      <t>H</t>
    </r>
    <r>
      <rPr>
        <b/>
        <vertAlign val="subscript"/>
        <sz val="12"/>
        <color theme="1"/>
        <rFont val="Arial Narrow"/>
        <family val="2"/>
      </rPr>
      <t xml:space="preserve">w </t>
    </r>
    <r>
      <rPr>
        <b/>
        <sz val="12"/>
        <color theme="1"/>
        <rFont val="Arial Narrow"/>
        <family val="2"/>
      </rPr>
      <t>(mm)</t>
    </r>
  </si>
  <si>
    <r>
      <t>f</t>
    </r>
    <r>
      <rPr>
        <b/>
        <vertAlign val="subscript"/>
        <sz val="12"/>
        <color theme="1"/>
        <rFont val="Arial Narrow"/>
        <family val="2"/>
      </rPr>
      <t>cd</t>
    </r>
    <r>
      <rPr>
        <b/>
        <sz val="12"/>
        <color theme="1"/>
        <rFont val="Arial Narrow"/>
        <family val="2"/>
      </rPr>
      <t xml:space="preserve"> (Mpa)</t>
    </r>
  </si>
  <si>
    <r>
      <t>f</t>
    </r>
    <r>
      <rPr>
        <b/>
        <vertAlign val="subscript"/>
        <sz val="12"/>
        <color theme="1"/>
        <rFont val="Arial Narrow"/>
        <family val="2"/>
      </rPr>
      <t>ywd</t>
    </r>
    <r>
      <rPr>
        <b/>
        <sz val="12"/>
        <color theme="1"/>
        <rFont val="Arial Narrow"/>
        <family val="2"/>
      </rPr>
      <t xml:space="preserve"> (Mpa)</t>
    </r>
  </si>
  <si>
    <r>
      <t>f</t>
    </r>
    <r>
      <rPr>
        <b/>
        <vertAlign val="subscript"/>
        <sz val="12"/>
        <color theme="1"/>
        <rFont val="Arial Narrow"/>
        <family val="2"/>
      </rPr>
      <t xml:space="preserve">ywk </t>
    </r>
    <r>
      <rPr>
        <b/>
        <sz val="12"/>
        <color theme="1"/>
        <rFont val="Arial Narrow"/>
        <family val="2"/>
      </rPr>
      <t>(MPa)</t>
    </r>
  </si>
  <si>
    <r>
      <t>f</t>
    </r>
    <r>
      <rPr>
        <b/>
        <vertAlign val="subscript"/>
        <sz val="12"/>
        <color theme="1"/>
        <rFont val="Arial Narrow"/>
        <family val="2"/>
      </rPr>
      <t>ctd</t>
    </r>
    <r>
      <rPr>
        <b/>
        <sz val="12"/>
        <color theme="1"/>
        <rFont val="Arial Narrow"/>
        <family val="2"/>
      </rPr>
      <t xml:space="preserve"> (MPa)</t>
    </r>
  </si>
  <si>
    <r>
      <t>V</t>
    </r>
    <r>
      <rPr>
        <vertAlign val="subscript"/>
        <sz val="12"/>
        <color theme="1"/>
        <rFont val="Arial Narrow"/>
        <family val="2"/>
      </rPr>
      <t>Rd,h_v</t>
    </r>
    <r>
      <rPr>
        <sz val="12"/>
        <color theme="1"/>
        <rFont val="Arial Narrow"/>
        <family val="2"/>
      </rPr>
      <t>(kN)</t>
    </r>
  </si>
  <si>
    <r>
      <t>V</t>
    </r>
    <r>
      <rPr>
        <vertAlign val="subscript"/>
        <sz val="12"/>
        <color theme="1"/>
        <rFont val="Arial Narrow"/>
        <family val="2"/>
      </rPr>
      <t>Rd,o</t>
    </r>
    <r>
      <rPr>
        <sz val="12"/>
        <color theme="1"/>
        <rFont val="Arial Narrow"/>
        <family val="2"/>
      </rPr>
      <t>(kN)</t>
    </r>
  </si>
  <si>
    <r>
      <rPr>
        <b/>
        <sz val="12"/>
        <rFont val="Arial Narrow"/>
        <family val="2"/>
      </rPr>
      <t>σ</t>
    </r>
    <r>
      <rPr>
        <b/>
        <i/>
        <vertAlign val="subscript"/>
        <sz val="12"/>
        <rFont val="Arial Narrow"/>
        <family val="2"/>
      </rPr>
      <t>cp</t>
    </r>
    <r>
      <rPr>
        <b/>
        <i/>
        <sz val="12"/>
        <rFont val="Arial Narrow"/>
        <family val="2"/>
      </rPr>
      <t>(MPa)</t>
    </r>
  </si>
  <si>
    <r>
      <t>N</t>
    </r>
    <r>
      <rPr>
        <b/>
        <i/>
        <vertAlign val="subscript"/>
        <sz val="12"/>
        <rFont val="Arial Narrow"/>
        <family val="2"/>
      </rPr>
      <t>ed</t>
    </r>
    <r>
      <rPr>
        <b/>
        <i/>
        <sz val="12"/>
        <rFont val="Arial Narrow"/>
        <family val="2"/>
      </rPr>
      <t>(kN)</t>
    </r>
  </si>
  <si>
    <r>
      <t>V</t>
    </r>
    <r>
      <rPr>
        <vertAlign val="subscript"/>
        <sz val="12"/>
        <color theme="1"/>
        <rFont val="Arial Narrow"/>
        <family val="2"/>
      </rPr>
      <t>Rd,c</t>
    </r>
    <r>
      <rPr>
        <sz val="12"/>
        <color theme="1"/>
        <rFont val="Arial Narrow"/>
        <family val="2"/>
      </rPr>
      <t>(kN)</t>
    </r>
  </si>
  <si>
    <t>pas (mm)</t>
  </si>
  <si>
    <t>Forță capabilă perete subsol</t>
  </si>
  <si>
    <r>
      <t>V</t>
    </r>
    <r>
      <rPr>
        <b/>
        <vertAlign val="subscript"/>
        <sz val="16"/>
        <color rgb="FFC00000"/>
        <rFont val="Arial Narrow"/>
        <family val="2"/>
      </rPr>
      <t xml:space="preserve">Rd </t>
    </r>
    <r>
      <rPr>
        <b/>
        <sz val="16"/>
        <color rgb="FFC00000"/>
        <rFont val="Arial Narrow"/>
        <family val="2"/>
      </rPr>
      <t>(kN)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</si>
</sst>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7">
    <font>
      <sz val="11"/>
      <color theme="1"/>
      <name val="Swis721 LtCn BT"/>
      <family val="2"/>
    </font>
    <font>
      <b/>
      <sz val="9"/>
      <color indexed="81"/>
      <name val="Tahoma"/>
      <family val="2"/>
    </font>
    <font>
      <sz val="10"/>
      <name val="Arial Black"/>
      <family val="2"/>
    </font>
    <font>
      <b/>
      <sz val="16"/>
      <name val="Arial"/>
      <family val="2"/>
    </font>
    <font>
      <b/>
      <sz val="16"/>
      <name val="Geneva"/>
    </font>
    <font>
      <b/>
      <sz val="9"/>
      <name val="Geneva"/>
      <charset val="238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10"/>
      <name val="Times New Roman"/>
      <family val="1"/>
    </font>
    <font>
      <b/>
      <vertAlign val="subscript"/>
      <sz val="10"/>
      <name val="Times New Roman"/>
      <family val="1"/>
    </font>
    <font>
      <b/>
      <sz val="10"/>
      <color theme="1"/>
      <name val="Verdana"/>
      <family val="2"/>
    </font>
    <font>
      <sz val="10"/>
      <name val="Arial"/>
      <family val="2"/>
    </font>
    <font>
      <b/>
      <sz val="11"/>
      <name val="Times New Roman"/>
      <family val="1"/>
    </font>
    <font>
      <b/>
      <sz val="10"/>
      <color indexed="9"/>
      <name val="Verdana"/>
      <family val="2"/>
    </font>
    <font>
      <b/>
      <sz val="10"/>
      <color indexed="9"/>
      <name val="Arial"/>
      <family val="2"/>
    </font>
    <font>
      <b/>
      <vertAlign val="superscript"/>
      <sz val="10"/>
      <color indexed="9"/>
      <name val="Arial"/>
      <family val="2"/>
    </font>
    <font>
      <b/>
      <i/>
      <sz val="12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b/>
      <vertAlign val="subscript"/>
      <sz val="12"/>
      <color theme="1"/>
      <name val="Arial Narrow"/>
      <family val="2"/>
    </font>
    <font>
      <vertAlign val="subscript"/>
      <sz val="12"/>
      <color theme="1"/>
      <name val="Arial Narrow"/>
      <family val="2"/>
    </font>
    <font>
      <b/>
      <i/>
      <sz val="14"/>
      <color theme="1"/>
      <name val="Arial Narrow"/>
      <family val="2"/>
    </font>
    <font>
      <b/>
      <sz val="12"/>
      <name val="Arial Narrow"/>
      <family val="2"/>
    </font>
    <font>
      <b/>
      <i/>
      <vertAlign val="subscript"/>
      <sz val="12"/>
      <name val="Arial Narrow"/>
      <family val="2"/>
    </font>
    <font>
      <b/>
      <sz val="16"/>
      <color rgb="FFC00000"/>
      <name val="Arial Narrow"/>
      <family val="2"/>
    </font>
    <font>
      <b/>
      <vertAlign val="subscript"/>
      <sz val="16"/>
      <color rgb="FFC0000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2" fontId="6" fillId="6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4" fontId="0" fillId="8" borderId="1" xfId="0" applyNumberFormat="1" applyFill="1" applyBorder="1" applyAlignment="1">
      <alignment horizontal="center" vertical="center"/>
    </xf>
    <xf numFmtId="3" fontId="0" fillId="8" borderId="1" xfId="0" applyNumberFormat="1" applyFill="1" applyBorder="1" applyAlignment="1">
      <alignment horizontal="center" vertical="center"/>
    </xf>
    <xf numFmtId="164" fontId="0" fillId="8" borderId="1" xfId="0" applyNumberFormat="1" applyFill="1" applyBorder="1" applyAlignment="1">
      <alignment horizontal="center" vertical="center"/>
    </xf>
    <xf numFmtId="1" fontId="0" fillId="8" borderId="1" xfId="0" quotePrefix="1" applyNumberFormat="1" applyFill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3" fillId="9" borderId="1" xfId="0" applyFont="1" applyFill="1" applyBorder="1" applyAlignment="1">
      <alignment horizontal="center"/>
    </xf>
    <xf numFmtId="0" fontId="14" fillId="9" borderId="1" xfId="0" applyFont="1" applyFill="1" applyBorder="1" applyAlignment="1">
      <alignment horizontal="center"/>
    </xf>
    <xf numFmtId="0" fontId="14" fillId="9" borderId="1" xfId="0" applyFont="1" applyFill="1" applyBorder="1" applyAlignment="1">
      <alignment horizontal="right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3" fontId="0" fillId="10" borderId="1" xfId="0" applyNumberFormat="1" applyFill="1" applyBorder="1" applyAlignment="1">
      <alignment horizontal="center"/>
    </xf>
    <xf numFmtId="165" fontId="0" fillId="10" borderId="1" xfId="0" quotePrefix="1" applyNumberFormat="1" applyFill="1" applyBorder="1" applyAlignment="1">
      <alignment horizontal="center"/>
    </xf>
    <xf numFmtId="0" fontId="2" fillId="2" borderId="2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16" fillId="11" borderId="14" xfId="0" applyFont="1" applyFill="1" applyBorder="1" applyAlignment="1">
      <alignment horizontal="center" vertical="center" wrapText="1"/>
    </xf>
    <xf numFmtId="0" fontId="17" fillId="11" borderId="15" xfId="0" applyFont="1" applyFill="1" applyBorder="1" applyAlignment="1">
      <alignment horizontal="center" vertical="center"/>
    </xf>
    <xf numFmtId="1" fontId="17" fillId="0" borderId="16" xfId="0" applyNumberFormat="1" applyFont="1" applyBorder="1" applyAlignment="1">
      <alignment horizontal="center" vertical="center"/>
    </xf>
    <xf numFmtId="2" fontId="17" fillId="0" borderId="17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2" fontId="18" fillId="0" borderId="7" xfId="0" applyNumberFormat="1" applyFont="1" applyBorder="1" applyAlignment="1">
      <alignment horizontal="center" vertical="center"/>
    </xf>
    <xf numFmtId="2" fontId="18" fillId="0" borderId="8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2" fontId="18" fillId="0" borderId="10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7" fillId="11" borderId="7" xfId="0" applyFont="1" applyFill="1" applyBorder="1" applyAlignment="1">
      <alignment horizontal="center" vertical="center"/>
    </xf>
    <xf numFmtId="2" fontId="18" fillId="0" borderId="16" xfId="0" applyNumberFormat="1" applyFont="1" applyBorder="1" applyAlignment="1">
      <alignment horizontal="center" vertical="center"/>
    </xf>
    <xf numFmtId="2" fontId="18" fillId="0" borderId="17" xfId="0" applyNumberFormat="1" applyFont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7" fillId="11" borderId="16" xfId="0" applyFont="1" applyFill="1" applyBorder="1" applyAlignment="1">
      <alignment horizontal="center" vertical="center"/>
    </xf>
    <xf numFmtId="0" fontId="25" fillId="12" borderId="14" xfId="0" applyFont="1" applyFill="1" applyBorder="1" applyAlignment="1">
      <alignment horizontal="center" vertical="center"/>
    </xf>
    <xf numFmtId="1" fontId="25" fillId="12" borderId="14" xfId="0" applyNumberFormat="1" applyFont="1" applyFill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K14"/>
  <sheetViews>
    <sheetView showGridLines="0" tabSelected="1" workbookViewId="0">
      <selection activeCell="N16" sqref="N16"/>
    </sheetView>
  </sheetViews>
  <sheetFormatPr defaultRowHeight="15.75"/>
  <cols>
    <col min="1" max="1" width="9.140625" style="45"/>
    <col min="2" max="2" width="9.5703125" style="45" bestFit="1" customWidth="1"/>
    <col min="3" max="3" width="10.5703125" style="45" bestFit="1" customWidth="1"/>
    <col min="4" max="4" width="10.7109375" style="45" bestFit="1" customWidth="1"/>
    <col min="5" max="5" width="9.7109375" style="45" bestFit="1" customWidth="1"/>
    <col min="6" max="7" width="10.5703125" style="45" bestFit="1" customWidth="1"/>
    <col min="8" max="8" width="13.5703125" style="45" bestFit="1" customWidth="1"/>
    <col min="9" max="10" width="10.140625" style="45" bestFit="1" customWidth="1"/>
    <col min="11" max="11" width="8.5703125" style="45" bestFit="1" customWidth="1"/>
    <col min="12" max="13" width="9.140625" style="45"/>
    <col min="14" max="14" width="8.7109375" style="45" bestFit="1" customWidth="1"/>
    <col min="15" max="15" width="12.28515625" style="45" customWidth="1"/>
    <col min="16" max="16384" width="9.140625" style="45"/>
  </cols>
  <sheetData>
    <row r="1" spans="2:11" ht="16.5" thickBot="1"/>
    <row r="2" spans="2:11" ht="19.5" thickBot="1">
      <c r="B2" s="46" t="s">
        <v>79</v>
      </c>
      <c r="C2" s="46" t="s">
        <v>78</v>
      </c>
      <c r="D2" s="47" t="s">
        <v>77</v>
      </c>
      <c r="F2" s="48" t="s">
        <v>92</v>
      </c>
      <c r="G2" s="50" t="s">
        <v>93</v>
      </c>
      <c r="H2" s="50" t="s">
        <v>94</v>
      </c>
      <c r="I2" s="64" t="s">
        <v>102</v>
      </c>
      <c r="J2" s="64" t="s">
        <v>101</v>
      </c>
      <c r="K2" s="65" t="s">
        <v>103</v>
      </c>
    </row>
    <row r="3" spans="2:11" ht="27" customHeight="1" thickBot="1">
      <c r="B3" s="40" t="s">
        <v>42</v>
      </c>
      <c r="C3" s="40" t="s">
        <v>67</v>
      </c>
      <c r="D3" s="40" t="s">
        <v>67</v>
      </c>
      <c r="F3" s="41">
        <v>250</v>
      </c>
      <c r="G3" s="66">
        <f>10.47*1000</f>
        <v>10470</v>
      </c>
      <c r="H3" s="66">
        <v>3000</v>
      </c>
      <c r="I3" s="66">
        <v>2405</v>
      </c>
      <c r="J3" s="62">
        <f>1.2*I3*10^3/(G3*F3)</f>
        <v>1.1025787965616045</v>
      </c>
      <c r="K3" s="63">
        <f>((J3*F3*G3)*10^-3)/2</f>
        <v>1443</v>
      </c>
    </row>
    <row r="4" spans="2:11" ht="23.25" customHeight="1" thickBot="1">
      <c r="B4" s="48" t="s">
        <v>95</v>
      </c>
      <c r="C4" s="50" t="s">
        <v>96</v>
      </c>
      <c r="D4" s="50" t="s">
        <v>97</v>
      </c>
      <c r="E4" s="49" t="s">
        <v>98</v>
      </c>
    </row>
    <row r="5" spans="2:11" ht="23.25" customHeight="1" thickBot="1">
      <c r="B5" s="69">
        <f>INDEX('Date materiale'!$D$5:$D$16,MATCH('Date perete'!B3,'Date materiale'!$C$5:$C$16,0),1)</f>
        <v>16.666666666666668</v>
      </c>
      <c r="C5" s="42">
        <f>INDEX('Date materiale'!$B$20:$B$23,MATCH('Date perete'!C3,'Date materiale'!$A$20:$A$23,0),1)</f>
        <v>434.78260869565219</v>
      </c>
      <c r="D5" s="42">
        <f>INDEX('Date materiale'!$B$20:$B$23,MATCH('Date perete'!D3,'Date materiale'!$A$20:$A$23,0),1)</f>
        <v>434.78260869565219</v>
      </c>
      <c r="E5" s="43">
        <f>INDEX('Date materiale'!$E$5:$E$16,MATCH('Date perete'!B3,'Date materiale'!$C$5:$C$16,0),1)</f>
        <v>1.2</v>
      </c>
    </row>
    <row r="6" spans="2:11" ht="12" customHeight="1" thickBot="1">
      <c r="B6" s="44"/>
    </row>
    <row r="7" spans="2:11" ht="18.75">
      <c r="B7" s="74" t="s">
        <v>84</v>
      </c>
      <c r="C7" s="75"/>
      <c r="D7" s="75"/>
      <c r="E7" s="58" t="s">
        <v>83</v>
      </c>
      <c r="F7" s="58" t="s">
        <v>104</v>
      </c>
      <c r="G7" s="58" t="s">
        <v>85</v>
      </c>
      <c r="H7" s="58" t="s">
        <v>86</v>
      </c>
      <c r="I7" s="55" t="s">
        <v>99</v>
      </c>
    </row>
    <row r="8" spans="2:11" ht="18.75" customHeight="1">
      <c r="B8" s="70" t="s">
        <v>80</v>
      </c>
      <c r="C8" s="71"/>
      <c r="D8" s="51" t="s">
        <v>81</v>
      </c>
      <c r="E8" s="54">
        <v>10</v>
      </c>
      <c r="F8" s="54">
        <v>150</v>
      </c>
      <c r="G8" s="52">
        <f>2*PI()*E8^2/4</f>
        <v>157.07963267948966</v>
      </c>
      <c r="H8" s="52">
        <f>G8*(H3-350)/F8</f>
        <v>2775.073510670984</v>
      </c>
      <c r="I8" s="59">
        <f>H8*$C$5/10^3</f>
        <v>1206.5537002917322</v>
      </c>
    </row>
    <row r="9" spans="2:11" ht="26.25" customHeight="1" thickBot="1">
      <c r="B9" s="72" t="s">
        <v>82</v>
      </c>
      <c r="C9" s="73"/>
      <c r="D9" s="60" t="s">
        <v>81</v>
      </c>
      <c r="E9" s="61">
        <v>10</v>
      </c>
      <c r="F9" s="61">
        <v>200</v>
      </c>
      <c r="G9" s="56">
        <f>2*PI()*E9^2/4</f>
        <v>157.07963267948966</v>
      </c>
      <c r="H9" s="56">
        <f>((G3-H3)/G3)*G9</f>
        <v>112.07114194038088</v>
      </c>
      <c r="I9" s="57">
        <f>H9*$D$5/1000</f>
        <v>48.726583452339518</v>
      </c>
    </row>
    <row r="10" spans="2:11" ht="17.25" customHeight="1" thickBot="1">
      <c r="B10" s="53"/>
      <c r="C10" s="53"/>
      <c r="D10" s="53"/>
      <c r="E10" s="53"/>
      <c r="F10" s="53"/>
      <c r="G10" s="53"/>
    </row>
    <row r="11" spans="2:11" ht="26.25" customHeight="1">
      <c r="B11" s="74" t="s">
        <v>80</v>
      </c>
      <c r="C11" s="75"/>
      <c r="D11" s="58" t="s">
        <v>88</v>
      </c>
      <c r="E11" s="58" t="s">
        <v>90</v>
      </c>
      <c r="F11" s="58" t="s">
        <v>89</v>
      </c>
      <c r="G11" s="58" t="s">
        <v>91</v>
      </c>
      <c r="H11" s="58" t="s">
        <v>86</v>
      </c>
      <c r="I11" s="55" t="s">
        <v>100</v>
      </c>
    </row>
    <row r="12" spans="2:11" ht="16.5" thickBot="1">
      <c r="B12" s="72" t="s">
        <v>87</v>
      </c>
      <c r="C12" s="73"/>
      <c r="D12" s="61">
        <v>16</v>
      </c>
      <c r="E12" s="61">
        <v>6</v>
      </c>
      <c r="F12" s="61">
        <v>12</v>
      </c>
      <c r="G12" s="61">
        <v>2</v>
      </c>
      <c r="H12" s="60">
        <f>ROUNDUP(($E$12*PI()*$D$12^2/4)+($G$12*PI()*$F$12^2/4),0)</f>
        <v>1433</v>
      </c>
      <c r="I12" s="57">
        <f>H12*$C$5/10^3</f>
        <v>623.04347826086962</v>
      </c>
    </row>
    <row r="13" spans="2:11" ht="16.5" thickBot="1"/>
    <row r="14" spans="2:11" ht="24" thickBot="1">
      <c r="B14" s="76" t="s">
        <v>105</v>
      </c>
      <c r="C14" s="77"/>
      <c r="D14" s="77"/>
      <c r="E14" s="78"/>
      <c r="F14" s="67" t="s">
        <v>106</v>
      </c>
      <c r="G14" s="68">
        <f>K3+I8+I9+I12</f>
        <v>3321.3237620049413</v>
      </c>
    </row>
  </sheetData>
  <mergeCells count="6">
    <mergeCell ref="B14:E14"/>
    <mergeCell ref="B8:C8"/>
    <mergeCell ref="B9:C9"/>
    <mergeCell ref="B7:D7"/>
    <mergeCell ref="B12:C12"/>
    <mergeCell ref="B11:C11"/>
  </mergeCells>
  <pageMargins left="0.7" right="0.7" top="0.75" bottom="0.75" header="0.3" footer="0.3"/>
  <pageSetup paperSize="9" scale="8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'Date materiale'!C$5:C$16</xm:f>
          </x14:formula1>
          <xm:sqref>B3</xm:sqref>
        </x14:dataValidation>
        <x14:dataValidation type="list" allowBlank="1" showInputMessage="1" showErrorMessage="1">
          <x14:formula1>
            <xm:f>'Date materiale'!A$20:A$23</xm:f>
          </x14:formula1>
          <xm:sqref>C3</xm:sqref>
        </x14:dataValidation>
        <x14:dataValidation type="list" allowBlank="1" showInputMessage="1" showErrorMessage="1">
          <x14:formula1>
            <xm:f>'Date materiale'!A$20:A$23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B38"/>
  <sheetViews>
    <sheetView topLeftCell="AD1" workbookViewId="0">
      <selection activeCell="AR13" sqref="AR13"/>
    </sheetView>
  </sheetViews>
  <sheetFormatPr defaultRowHeight="15"/>
  <cols>
    <col min="1" max="1" width="7.5703125" style="1" hidden="1" customWidth="1"/>
    <col min="2" max="2" width="0" style="1" hidden="1" customWidth="1"/>
    <col min="3" max="3" width="9.7109375" style="1" hidden="1" customWidth="1"/>
    <col min="4" max="4" width="11.7109375" style="1" hidden="1" customWidth="1"/>
    <col min="5" max="7" width="0" style="1" hidden="1" customWidth="1"/>
    <col min="8" max="8" width="8" style="1" hidden="1" customWidth="1"/>
    <col min="9" max="16" width="0" style="1" hidden="1" customWidth="1"/>
    <col min="17" max="17" width="21" style="1" hidden="1" customWidth="1"/>
    <col min="18" max="29" width="0" style="1" hidden="1" customWidth="1"/>
    <col min="30" max="254" width="9.140625" style="1"/>
    <col min="255" max="255" width="7.5703125" style="1" customWidth="1"/>
    <col min="256" max="256" width="9.140625" style="1"/>
    <col min="257" max="257" width="9.7109375" style="1" customWidth="1"/>
    <col min="258" max="258" width="11.7109375" style="1" bestFit="1" customWidth="1"/>
    <col min="259" max="261" width="9.140625" style="1"/>
    <col min="262" max="262" width="8" style="1" bestFit="1" customWidth="1"/>
    <col min="263" max="270" width="9.140625" style="1"/>
    <col min="271" max="271" width="18.28515625" style="1" customWidth="1"/>
    <col min="272" max="273" width="21" style="1" customWidth="1"/>
    <col min="274" max="510" width="9.140625" style="1"/>
    <col min="511" max="511" width="7.5703125" style="1" customWidth="1"/>
    <col min="512" max="512" width="9.140625" style="1"/>
    <col min="513" max="513" width="9.7109375" style="1" customWidth="1"/>
    <col min="514" max="514" width="11.7109375" style="1" bestFit="1" customWidth="1"/>
    <col min="515" max="517" width="9.140625" style="1"/>
    <col min="518" max="518" width="8" style="1" bestFit="1" customWidth="1"/>
    <col min="519" max="526" width="9.140625" style="1"/>
    <col min="527" max="527" width="18.28515625" style="1" customWidth="1"/>
    <col min="528" max="529" width="21" style="1" customWidth="1"/>
    <col min="530" max="766" width="9.140625" style="1"/>
    <col min="767" max="767" width="7.5703125" style="1" customWidth="1"/>
    <col min="768" max="768" width="9.140625" style="1"/>
    <col min="769" max="769" width="9.7109375" style="1" customWidth="1"/>
    <col min="770" max="770" width="11.7109375" style="1" bestFit="1" customWidth="1"/>
    <col min="771" max="773" width="9.140625" style="1"/>
    <col min="774" max="774" width="8" style="1" bestFit="1" customWidth="1"/>
    <col min="775" max="782" width="9.140625" style="1"/>
    <col min="783" max="783" width="18.28515625" style="1" customWidth="1"/>
    <col min="784" max="785" width="21" style="1" customWidth="1"/>
    <col min="786" max="1022" width="9.140625" style="1"/>
    <col min="1023" max="1023" width="7.5703125" style="1" customWidth="1"/>
    <col min="1024" max="1024" width="9.140625" style="1"/>
    <col min="1025" max="1025" width="9.7109375" style="1" customWidth="1"/>
    <col min="1026" max="1026" width="11.7109375" style="1" bestFit="1" customWidth="1"/>
    <col min="1027" max="1029" width="9.140625" style="1"/>
    <col min="1030" max="1030" width="8" style="1" bestFit="1" customWidth="1"/>
    <col min="1031" max="1038" width="9.140625" style="1"/>
    <col min="1039" max="1039" width="18.28515625" style="1" customWidth="1"/>
    <col min="1040" max="1041" width="21" style="1" customWidth="1"/>
    <col min="1042" max="1278" width="9.140625" style="1"/>
    <col min="1279" max="1279" width="7.5703125" style="1" customWidth="1"/>
    <col min="1280" max="1280" width="9.140625" style="1"/>
    <col min="1281" max="1281" width="9.7109375" style="1" customWidth="1"/>
    <col min="1282" max="1282" width="11.7109375" style="1" bestFit="1" customWidth="1"/>
    <col min="1283" max="1285" width="9.140625" style="1"/>
    <col min="1286" max="1286" width="8" style="1" bestFit="1" customWidth="1"/>
    <col min="1287" max="1294" width="9.140625" style="1"/>
    <col min="1295" max="1295" width="18.28515625" style="1" customWidth="1"/>
    <col min="1296" max="1297" width="21" style="1" customWidth="1"/>
    <col min="1298" max="1534" width="9.140625" style="1"/>
    <col min="1535" max="1535" width="7.5703125" style="1" customWidth="1"/>
    <col min="1536" max="1536" width="9.140625" style="1"/>
    <col min="1537" max="1537" width="9.7109375" style="1" customWidth="1"/>
    <col min="1538" max="1538" width="11.7109375" style="1" bestFit="1" customWidth="1"/>
    <col min="1539" max="1541" width="9.140625" style="1"/>
    <col min="1542" max="1542" width="8" style="1" bestFit="1" customWidth="1"/>
    <col min="1543" max="1550" width="9.140625" style="1"/>
    <col min="1551" max="1551" width="18.28515625" style="1" customWidth="1"/>
    <col min="1552" max="1553" width="21" style="1" customWidth="1"/>
    <col min="1554" max="1790" width="9.140625" style="1"/>
    <col min="1791" max="1791" width="7.5703125" style="1" customWidth="1"/>
    <col min="1792" max="1792" width="9.140625" style="1"/>
    <col min="1793" max="1793" width="9.7109375" style="1" customWidth="1"/>
    <col min="1794" max="1794" width="11.7109375" style="1" bestFit="1" customWidth="1"/>
    <col min="1795" max="1797" width="9.140625" style="1"/>
    <col min="1798" max="1798" width="8" style="1" bestFit="1" customWidth="1"/>
    <col min="1799" max="1806" width="9.140625" style="1"/>
    <col min="1807" max="1807" width="18.28515625" style="1" customWidth="1"/>
    <col min="1808" max="1809" width="21" style="1" customWidth="1"/>
    <col min="1810" max="2046" width="9.140625" style="1"/>
    <col min="2047" max="2047" width="7.5703125" style="1" customWidth="1"/>
    <col min="2048" max="2048" width="9.140625" style="1"/>
    <col min="2049" max="2049" width="9.7109375" style="1" customWidth="1"/>
    <col min="2050" max="2050" width="11.7109375" style="1" bestFit="1" customWidth="1"/>
    <col min="2051" max="2053" width="9.140625" style="1"/>
    <col min="2054" max="2054" width="8" style="1" bestFit="1" customWidth="1"/>
    <col min="2055" max="2062" width="9.140625" style="1"/>
    <col min="2063" max="2063" width="18.28515625" style="1" customWidth="1"/>
    <col min="2064" max="2065" width="21" style="1" customWidth="1"/>
    <col min="2066" max="2302" width="9.140625" style="1"/>
    <col min="2303" max="2303" width="7.5703125" style="1" customWidth="1"/>
    <col min="2304" max="2304" width="9.140625" style="1"/>
    <col min="2305" max="2305" width="9.7109375" style="1" customWidth="1"/>
    <col min="2306" max="2306" width="11.7109375" style="1" bestFit="1" customWidth="1"/>
    <col min="2307" max="2309" width="9.140625" style="1"/>
    <col min="2310" max="2310" width="8" style="1" bestFit="1" customWidth="1"/>
    <col min="2311" max="2318" width="9.140625" style="1"/>
    <col min="2319" max="2319" width="18.28515625" style="1" customWidth="1"/>
    <col min="2320" max="2321" width="21" style="1" customWidth="1"/>
    <col min="2322" max="2558" width="9.140625" style="1"/>
    <col min="2559" max="2559" width="7.5703125" style="1" customWidth="1"/>
    <col min="2560" max="2560" width="9.140625" style="1"/>
    <col min="2561" max="2561" width="9.7109375" style="1" customWidth="1"/>
    <col min="2562" max="2562" width="11.7109375" style="1" bestFit="1" customWidth="1"/>
    <col min="2563" max="2565" width="9.140625" style="1"/>
    <col min="2566" max="2566" width="8" style="1" bestFit="1" customWidth="1"/>
    <col min="2567" max="2574" width="9.140625" style="1"/>
    <col min="2575" max="2575" width="18.28515625" style="1" customWidth="1"/>
    <col min="2576" max="2577" width="21" style="1" customWidth="1"/>
    <col min="2578" max="2814" width="9.140625" style="1"/>
    <col min="2815" max="2815" width="7.5703125" style="1" customWidth="1"/>
    <col min="2816" max="2816" width="9.140625" style="1"/>
    <col min="2817" max="2817" width="9.7109375" style="1" customWidth="1"/>
    <col min="2818" max="2818" width="11.7109375" style="1" bestFit="1" customWidth="1"/>
    <col min="2819" max="2821" width="9.140625" style="1"/>
    <col min="2822" max="2822" width="8" style="1" bestFit="1" customWidth="1"/>
    <col min="2823" max="2830" width="9.140625" style="1"/>
    <col min="2831" max="2831" width="18.28515625" style="1" customWidth="1"/>
    <col min="2832" max="2833" width="21" style="1" customWidth="1"/>
    <col min="2834" max="3070" width="9.140625" style="1"/>
    <col min="3071" max="3071" width="7.5703125" style="1" customWidth="1"/>
    <col min="3072" max="3072" width="9.140625" style="1"/>
    <col min="3073" max="3073" width="9.7109375" style="1" customWidth="1"/>
    <col min="3074" max="3074" width="11.7109375" style="1" bestFit="1" customWidth="1"/>
    <col min="3075" max="3077" width="9.140625" style="1"/>
    <col min="3078" max="3078" width="8" style="1" bestFit="1" customWidth="1"/>
    <col min="3079" max="3086" width="9.140625" style="1"/>
    <col min="3087" max="3087" width="18.28515625" style="1" customWidth="1"/>
    <col min="3088" max="3089" width="21" style="1" customWidth="1"/>
    <col min="3090" max="3326" width="9.140625" style="1"/>
    <col min="3327" max="3327" width="7.5703125" style="1" customWidth="1"/>
    <col min="3328" max="3328" width="9.140625" style="1"/>
    <col min="3329" max="3329" width="9.7109375" style="1" customWidth="1"/>
    <col min="3330" max="3330" width="11.7109375" style="1" bestFit="1" customWidth="1"/>
    <col min="3331" max="3333" width="9.140625" style="1"/>
    <col min="3334" max="3334" width="8" style="1" bestFit="1" customWidth="1"/>
    <col min="3335" max="3342" width="9.140625" style="1"/>
    <col min="3343" max="3343" width="18.28515625" style="1" customWidth="1"/>
    <col min="3344" max="3345" width="21" style="1" customWidth="1"/>
    <col min="3346" max="3582" width="9.140625" style="1"/>
    <col min="3583" max="3583" width="7.5703125" style="1" customWidth="1"/>
    <col min="3584" max="3584" width="9.140625" style="1"/>
    <col min="3585" max="3585" width="9.7109375" style="1" customWidth="1"/>
    <col min="3586" max="3586" width="11.7109375" style="1" bestFit="1" customWidth="1"/>
    <col min="3587" max="3589" width="9.140625" style="1"/>
    <col min="3590" max="3590" width="8" style="1" bestFit="1" customWidth="1"/>
    <col min="3591" max="3598" width="9.140625" style="1"/>
    <col min="3599" max="3599" width="18.28515625" style="1" customWidth="1"/>
    <col min="3600" max="3601" width="21" style="1" customWidth="1"/>
    <col min="3602" max="3838" width="9.140625" style="1"/>
    <col min="3839" max="3839" width="7.5703125" style="1" customWidth="1"/>
    <col min="3840" max="3840" width="9.140625" style="1"/>
    <col min="3841" max="3841" width="9.7109375" style="1" customWidth="1"/>
    <col min="3842" max="3842" width="11.7109375" style="1" bestFit="1" customWidth="1"/>
    <col min="3843" max="3845" width="9.140625" style="1"/>
    <col min="3846" max="3846" width="8" style="1" bestFit="1" customWidth="1"/>
    <col min="3847" max="3854" width="9.140625" style="1"/>
    <col min="3855" max="3855" width="18.28515625" style="1" customWidth="1"/>
    <col min="3856" max="3857" width="21" style="1" customWidth="1"/>
    <col min="3858" max="4094" width="9.140625" style="1"/>
    <col min="4095" max="4095" width="7.5703125" style="1" customWidth="1"/>
    <col min="4096" max="4096" width="9.140625" style="1"/>
    <col min="4097" max="4097" width="9.7109375" style="1" customWidth="1"/>
    <col min="4098" max="4098" width="11.7109375" style="1" bestFit="1" customWidth="1"/>
    <col min="4099" max="4101" width="9.140625" style="1"/>
    <col min="4102" max="4102" width="8" style="1" bestFit="1" customWidth="1"/>
    <col min="4103" max="4110" width="9.140625" style="1"/>
    <col min="4111" max="4111" width="18.28515625" style="1" customWidth="1"/>
    <col min="4112" max="4113" width="21" style="1" customWidth="1"/>
    <col min="4114" max="4350" width="9.140625" style="1"/>
    <col min="4351" max="4351" width="7.5703125" style="1" customWidth="1"/>
    <col min="4352" max="4352" width="9.140625" style="1"/>
    <col min="4353" max="4353" width="9.7109375" style="1" customWidth="1"/>
    <col min="4354" max="4354" width="11.7109375" style="1" bestFit="1" customWidth="1"/>
    <col min="4355" max="4357" width="9.140625" style="1"/>
    <col min="4358" max="4358" width="8" style="1" bestFit="1" customWidth="1"/>
    <col min="4359" max="4366" width="9.140625" style="1"/>
    <col min="4367" max="4367" width="18.28515625" style="1" customWidth="1"/>
    <col min="4368" max="4369" width="21" style="1" customWidth="1"/>
    <col min="4370" max="4606" width="9.140625" style="1"/>
    <col min="4607" max="4607" width="7.5703125" style="1" customWidth="1"/>
    <col min="4608" max="4608" width="9.140625" style="1"/>
    <col min="4609" max="4609" width="9.7109375" style="1" customWidth="1"/>
    <col min="4610" max="4610" width="11.7109375" style="1" bestFit="1" customWidth="1"/>
    <col min="4611" max="4613" width="9.140625" style="1"/>
    <col min="4614" max="4614" width="8" style="1" bestFit="1" customWidth="1"/>
    <col min="4615" max="4622" width="9.140625" style="1"/>
    <col min="4623" max="4623" width="18.28515625" style="1" customWidth="1"/>
    <col min="4624" max="4625" width="21" style="1" customWidth="1"/>
    <col min="4626" max="4862" width="9.140625" style="1"/>
    <col min="4863" max="4863" width="7.5703125" style="1" customWidth="1"/>
    <col min="4864" max="4864" width="9.140625" style="1"/>
    <col min="4865" max="4865" width="9.7109375" style="1" customWidth="1"/>
    <col min="4866" max="4866" width="11.7109375" style="1" bestFit="1" customWidth="1"/>
    <col min="4867" max="4869" width="9.140625" style="1"/>
    <col min="4870" max="4870" width="8" style="1" bestFit="1" customWidth="1"/>
    <col min="4871" max="4878" width="9.140625" style="1"/>
    <col min="4879" max="4879" width="18.28515625" style="1" customWidth="1"/>
    <col min="4880" max="4881" width="21" style="1" customWidth="1"/>
    <col min="4882" max="5118" width="9.140625" style="1"/>
    <col min="5119" max="5119" width="7.5703125" style="1" customWidth="1"/>
    <col min="5120" max="5120" width="9.140625" style="1"/>
    <col min="5121" max="5121" width="9.7109375" style="1" customWidth="1"/>
    <col min="5122" max="5122" width="11.7109375" style="1" bestFit="1" customWidth="1"/>
    <col min="5123" max="5125" width="9.140625" style="1"/>
    <col min="5126" max="5126" width="8" style="1" bestFit="1" customWidth="1"/>
    <col min="5127" max="5134" width="9.140625" style="1"/>
    <col min="5135" max="5135" width="18.28515625" style="1" customWidth="1"/>
    <col min="5136" max="5137" width="21" style="1" customWidth="1"/>
    <col min="5138" max="5374" width="9.140625" style="1"/>
    <col min="5375" max="5375" width="7.5703125" style="1" customWidth="1"/>
    <col min="5376" max="5376" width="9.140625" style="1"/>
    <col min="5377" max="5377" width="9.7109375" style="1" customWidth="1"/>
    <col min="5378" max="5378" width="11.7109375" style="1" bestFit="1" customWidth="1"/>
    <col min="5379" max="5381" width="9.140625" style="1"/>
    <col min="5382" max="5382" width="8" style="1" bestFit="1" customWidth="1"/>
    <col min="5383" max="5390" width="9.140625" style="1"/>
    <col min="5391" max="5391" width="18.28515625" style="1" customWidth="1"/>
    <col min="5392" max="5393" width="21" style="1" customWidth="1"/>
    <col min="5394" max="5630" width="9.140625" style="1"/>
    <col min="5631" max="5631" width="7.5703125" style="1" customWidth="1"/>
    <col min="5632" max="5632" width="9.140625" style="1"/>
    <col min="5633" max="5633" width="9.7109375" style="1" customWidth="1"/>
    <col min="5634" max="5634" width="11.7109375" style="1" bestFit="1" customWidth="1"/>
    <col min="5635" max="5637" width="9.140625" style="1"/>
    <col min="5638" max="5638" width="8" style="1" bestFit="1" customWidth="1"/>
    <col min="5639" max="5646" width="9.140625" style="1"/>
    <col min="5647" max="5647" width="18.28515625" style="1" customWidth="1"/>
    <col min="5648" max="5649" width="21" style="1" customWidth="1"/>
    <col min="5650" max="5886" width="9.140625" style="1"/>
    <col min="5887" max="5887" width="7.5703125" style="1" customWidth="1"/>
    <col min="5888" max="5888" width="9.140625" style="1"/>
    <col min="5889" max="5889" width="9.7109375" style="1" customWidth="1"/>
    <col min="5890" max="5890" width="11.7109375" style="1" bestFit="1" customWidth="1"/>
    <col min="5891" max="5893" width="9.140625" style="1"/>
    <col min="5894" max="5894" width="8" style="1" bestFit="1" customWidth="1"/>
    <col min="5895" max="5902" width="9.140625" style="1"/>
    <col min="5903" max="5903" width="18.28515625" style="1" customWidth="1"/>
    <col min="5904" max="5905" width="21" style="1" customWidth="1"/>
    <col min="5906" max="6142" width="9.140625" style="1"/>
    <col min="6143" max="6143" width="7.5703125" style="1" customWidth="1"/>
    <col min="6144" max="6144" width="9.140625" style="1"/>
    <col min="6145" max="6145" width="9.7109375" style="1" customWidth="1"/>
    <col min="6146" max="6146" width="11.7109375" style="1" bestFit="1" customWidth="1"/>
    <col min="6147" max="6149" width="9.140625" style="1"/>
    <col min="6150" max="6150" width="8" style="1" bestFit="1" customWidth="1"/>
    <col min="6151" max="6158" width="9.140625" style="1"/>
    <col min="6159" max="6159" width="18.28515625" style="1" customWidth="1"/>
    <col min="6160" max="6161" width="21" style="1" customWidth="1"/>
    <col min="6162" max="6398" width="9.140625" style="1"/>
    <col min="6399" max="6399" width="7.5703125" style="1" customWidth="1"/>
    <col min="6400" max="6400" width="9.140625" style="1"/>
    <col min="6401" max="6401" width="9.7109375" style="1" customWidth="1"/>
    <col min="6402" max="6402" width="11.7109375" style="1" bestFit="1" customWidth="1"/>
    <col min="6403" max="6405" width="9.140625" style="1"/>
    <col min="6406" max="6406" width="8" style="1" bestFit="1" customWidth="1"/>
    <col min="6407" max="6414" width="9.140625" style="1"/>
    <col min="6415" max="6415" width="18.28515625" style="1" customWidth="1"/>
    <col min="6416" max="6417" width="21" style="1" customWidth="1"/>
    <col min="6418" max="6654" width="9.140625" style="1"/>
    <col min="6655" max="6655" width="7.5703125" style="1" customWidth="1"/>
    <col min="6656" max="6656" width="9.140625" style="1"/>
    <col min="6657" max="6657" width="9.7109375" style="1" customWidth="1"/>
    <col min="6658" max="6658" width="11.7109375" style="1" bestFit="1" customWidth="1"/>
    <col min="6659" max="6661" width="9.140625" style="1"/>
    <col min="6662" max="6662" width="8" style="1" bestFit="1" customWidth="1"/>
    <col min="6663" max="6670" width="9.140625" style="1"/>
    <col min="6671" max="6671" width="18.28515625" style="1" customWidth="1"/>
    <col min="6672" max="6673" width="21" style="1" customWidth="1"/>
    <col min="6674" max="6910" width="9.140625" style="1"/>
    <col min="6911" max="6911" width="7.5703125" style="1" customWidth="1"/>
    <col min="6912" max="6912" width="9.140625" style="1"/>
    <col min="6913" max="6913" width="9.7109375" style="1" customWidth="1"/>
    <col min="6914" max="6914" width="11.7109375" style="1" bestFit="1" customWidth="1"/>
    <col min="6915" max="6917" width="9.140625" style="1"/>
    <col min="6918" max="6918" width="8" style="1" bestFit="1" customWidth="1"/>
    <col min="6919" max="6926" width="9.140625" style="1"/>
    <col min="6927" max="6927" width="18.28515625" style="1" customWidth="1"/>
    <col min="6928" max="6929" width="21" style="1" customWidth="1"/>
    <col min="6930" max="7166" width="9.140625" style="1"/>
    <col min="7167" max="7167" width="7.5703125" style="1" customWidth="1"/>
    <col min="7168" max="7168" width="9.140625" style="1"/>
    <col min="7169" max="7169" width="9.7109375" style="1" customWidth="1"/>
    <col min="7170" max="7170" width="11.7109375" style="1" bestFit="1" customWidth="1"/>
    <col min="7171" max="7173" width="9.140625" style="1"/>
    <col min="7174" max="7174" width="8" style="1" bestFit="1" customWidth="1"/>
    <col min="7175" max="7182" width="9.140625" style="1"/>
    <col min="7183" max="7183" width="18.28515625" style="1" customWidth="1"/>
    <col min="7184" max="7185" width="21" style="1" customWidth="1"/>
    <col min="7186" max="7422" width="9.140625" style="1"/>
    <col min="7423" max="7423" width="7.5703125" style="1" customWidth="1"/>
    <col min="7424" max="7424" width="9.140625" style="1"/>
    <col min="7425" max="7425" width="9.7109375" style="1" customWidth="1"/>
    <col min="7426" max="7426" width="11.7109375" style="1" bestFit="1" customWidth="1"/>
    <col min="7427" max="7429" width="9.140625" style="1"/>
    <col min="7430" max="7430" width="8" style="1" bestFit="1" customWidth="1"/>
    <col min="7431" max="7438" width="9.140625" style="1"/>
    <col min="7439" max="7439" width="18.28515625" style="1" customWidth="1"/>
    <col min="7440" max="7441" width="21" style="1" customWidth="1"/>
    <col min="7442" max="7678" width="9.140625" style="1"/>
    <col min="7679" max="7679" width="7.5703125" style="1" customWidth="1"/>
    <col min="7680" max="7680" width="9.140625" style="1"/>
    <col min="7681" max="7681" width="9.7109375" style="1" customWidth="1"/>
    <col min="7682" max="7682" width="11.7109375" style="1" bestFit="1" customWidth="1"/>
    <col min="7683" max="7685" width="9.140625" style="1"/>
    <col min="7686" max="7686" width="8" style="1" bestFit="1" customWidth="1"/>
    <col min="7687" max="7694" width="9.140625" style="1"/>
    <col min="7695" max="7695" width="18.28515625" style="1" customWidth="1"/>
    <col min="7696" max="7697" width="21" style="1" customWidth="1"/>
    <col min="7698" max="7934" width="9.140625" style="1"/>
    <col min="7935" max="7935" width="7.5703125" style="1" customWidth="1"/>
    <col min="7936" max="7936" width="9.140625" style="1"/>
    <col min="7937" max="7937" width="9.7109375" style="1" customWidth="1"/>
    <col min="7938" max="7938" width="11.7109375" style="1" bestFit="1" customWidth="1"/>
    <col min="7939" max="7941" width="9.140625" style="1"/>
    <col min="7942" max="7942" width="8" style="1" bestFit="1" customWidth="1"/>
    <col min="7943" max="7950" width="9.140625" style="1"/>
    <col min="7951" max="7951" width="18.28515625" style="1" customWidth="1"/>
    <col min="7952" max="7953" width="21" style="1" customWidth="1"/>
    <col min="7954" max="8190" width="9.140625" style="1"/>
    <col min="8191" max="8191" width="7.5703125" style="1" customWidth="1"/>
    <col min="8192" max="8192" width="9.140625" style="1"/>
    <col min="8193" max="8193" width="9.7109375" style="1" customWidth="1"/>
    <col min="8194" max="8194" width="11.7109375" style="1" bestFit="1" customWidth="1"/>
    <col min="8195" max="8197" width="9.140625" style="1"/>
    <col min="8198" max="8198" width="8" style="1" bestFit="1" customWidth="1"/>
    <col min="8199" max="8206" width="9.140625" style="1"/>
    <col min="8207" max="8207" width="18.28515625" style="1" customWidth="1"/>
    <col min="8208" max="8209" width="21" style="1" customWidth="1"/>
    <col min="8210" max="8446" width="9.140625" style="1"/>
    <col min="8447" max="8447" width="7.5703125" style="1" customWidth="1"/>
    <col min="8448" max="8448" width="9.140625" style="1"/>
    <col min="8449" max="8449" width="9.7109375" style="1" customWidth="1"/>
    <col min="8450" max="8450" width="11.7109375" style="1" bestFit="1" customWidth="1"/>
    <col min="8451" max="8453" width="9.140625" style="1"/>
    <col min="8454" max="8454" width="8" style="1" bestFit="1" customWidth="1"/>
    <col min="8455" max="8462" width="9.140625" style="1"/>
    <col min="8463" max="8463" width="18.28515625" style="1" customWidth="1"/>
    <col min="8464" max="8465" width="21" style="1" customWidth="1"/>
    <col min="8466" max="8702" width="9.140625" style="1"/>
    <col min="8703" max="8703" width="7.5703125" style="1" customWidth="1"/>
    <col min="8704" max="8704" width="9.140625" style="1"/>
    <col min="8705" max="8705" width="9.7109375" style="1" customWidth="1"/>
    <col min="8706" max="8706" width="11.7109375" style="1" bestFit="1" customWidth="1"/>
    <col min="8707" max="8709" width="9.140625" style="1"/>
    <col min="8710" max="8710" width="8" style="1" bestFit="1" customWidth="1"/>
    <col min="8711" max="8718" width="9.140625" style="1"/>
    <col min="8719" max="8719" width="18.28515625" style="1" customWidth="1"/>
    <col min="8720" max="8721" width="21" style="1" customWidth="1"/>
    <col min="8722" max="8958" width="9.140625" style="1"/>
    <col min="8959" max="8959" width="7.5703125" style="1" customWidth="1"/>
    <col min="8960" max="8960" width="9.140625" style="1"/>
    <col min="8961" max="8961" width="9.7109375" style="1" customWidth="1"/>
    <col min="8962" max="8962" width="11.7109375" style="1" bestFit="1" customWidth="1"/>
    <col min="8963" max="8965" width="9.140625" style="1"/>
    <col min="8966" max="8966" width="8" style="1" bestFit="1" customWidth="1"/>
    <col min="8967" max="8974" width="9.140625" style="1"/>
    <col min="8975" max="8975" width="18.28515625" style="1" customWidth="1"/>
    <col min="8976" max="8977" width="21" style="1" customWidth="1"/>
    <col min="8978" max="9214" width="9.140625" style="1"/>
    <col min="9215" max="9215" width="7.5703125" style="1" customWidth="1"/>
    <col min="9216" max="9216" width="9.140625" style="1"/>
    <col min="9217" max="9217" width="9.7109375" style="1" customWidth="1"/>
    <col min="9218" max="9218" width="11.7109375" style="1" bestFit="1" customWidth="1"/>
    <col min="9219" max="9221" width="9.140625" style="1"/>
    <col min="9222" max="9222" width="8" style="1" bestFit="1" customWidth="1"/>
    <col min="9223" max="9230" width="9.140625" style="1"/>
    <col min="9231" max="9231" width="18.28515625" style="1" customWidth="1"/>
    <col min="9232" max="9233" width="21" style="1" customWidth="1"/>
    <col min="9234" max="9470" width="9.140625" style="1"/>
    <col min="9471" max="9471" width="7.5703125" style="1" customWidth="1"/>
    <col min="9472" max="9472" width="9.140625" style="1"/>
    <col min="9473" max="9473" width="9.7109375" style="1" customWidth="1"/>
    <col min="9474" max="9474" width="11.7109375" style="1" bestFit="1" customWidth="1"/>
    <col min="9475" max="9477" width="9.140625" style="1"/>
    <col min="9478" max="9478" width="8" style="1" bestFit="1" customWidth="1"/>
    <col min="9479" max="9486" width="9.140625" style="1"/>
    <col min="9487" max="9487" width="18.28515625" style="1" customWidth="1"/>
    <col min="9488" max="9489" width="21" style="1" customWidth="1"/>
    <col min="9490" max="9726" width="9.140625" style="1"/>
    <col min="9727" max="9727" width="7.5703125" style="1" customWidth="1"/>
    <col min="9728" max="9728" width="9.140625" style="1"/>
    <col min="9729" max="9729" width="9.7109375" style="1" customWidth="1"/>
    <col min="9730" max="9730" width="11.7109375" style="1" bestFit="1" customWidth="1"/>
    <col min="9731" max="9733" width="9.140625" style="1"/>
    <col min="9734" max="9734" width="8" style="1" bestFit="1" customWidth="1"/>
    <col min="9735" max="9742" width="9.140625" style="1"/>
    <col min="9743" max="9743" width="18.28515625" style="1" customWidth="1"/>
    <col min="9744" max="9745" width="21" style="1" customWidth="1"/>
    <col min="9746" max="9982" width="9.140625" style="1"/>
    <col min="9983" max="9983" width="7.5703125" style="1" customWidth="1"/>
    <col min="9984" max="9984" width="9.140625" style="1"/>
    <col min="9985" max="9985" width="9.7109375" style="1" customWidth="1"/>
    <col min="9986" max="9986" width="11.7109375" style="1" bestFit="1" customWidth="1"/>
    <col min="9987" max="9989" width="9.140625" style="1"/>
    <col min="9990" max="9990" width="8" style="1" bestFit="1" customWidth="1"/>
    <col min="9991" max="9998" width="9.140625" style="1"/>
    <col min="9999" max="9999" width="18.28515625" style="1" customWidth="1"/>
    <col min="10000" max="10001" width="21" style="1" customWidth="1"/>
    <col min="10002" max="10238" width="9.140625" style="1"/>
    <col min="10239" max="10239" width="7.5703125" style="1" customWidth="1"/>
    <col min="10240" max="10240" width="9.140625" style="1"/>
    <col min="10241" max="10241" width="9.7109375" style="1" customWidth="1"/>
    <col min="10242" max="10242" width="11.7109375" style="1" bestFit="1" customWidth="1"/>
    <col min="10243" max="10245" width="9.140625" style="1"/>
    <col min="10246" max="10246" width="8" style="1" bestFit="1" customWidth="1"/>
    <col min="10247" max="10254" width="9.140625" style="1"/>
    <col min="10255" max="10255" width="18.28515625" style="1" customWidth="1"/>
    <col min="10256" max="10257" width="21" style="1" customWidth="1"/>
    <col min="10258" max="10494" width="9.140625" style="1"/>
    <col min="10495" max="10495" width="7.5703125" style="1" customWidth="1"/>
    <col min="10496" max="10496" width="9.140625" style="1"/>
    <col min="10497" max="10497" width="9.7109375" style="1" customWidth="1"/>
    <col min="10498" max="10498" width="11.7109375" style="1" bestFit="1" customWidth="1"/>
    <col min="10499" max="10501" width="9.140625" style="1"/>
    <col min="10502" max="10502" width="8" style="1" bestFit="1" customWidth="1"/>
    <col min="10503" max="10510" width="9.140625" style="1"/>
    <col min="10511" max="10511" width="18.28515625" style="1" customWidth="1"/>
    <col min="10512" max="10513" width="21" style="1" customWidth="1"/>
    <col min="10514" max="10750" width="9.140625" style="1"/>
    <col min="10751" max="10751" width="7.5703125" style="1" customWidth="1"/>
    <col min="10752" max="10752" width="9.140625" style="1"/>
    <col min="10753" max="10753" width="9.7109375" style="1" customWidth="1"/>
    <col min="10754" max="10754" width="11.7109375" style="1" bestFit="1" customWidth="1"/>
    <col min="10755" max="10757" width="9.140625" style="1"/>
    <col min="10758" max="10758" width="8" style="1" bestFit="1" customWidth="1"/>
    <col min="10759" max="10766" width="9.140625" style="1"/>
    <col min="10767" max="10767" width="18.28515625" style="1" customWidth="1"/>
    <col min="10768" max="10769" width="21" style="1" customWidth="1"/>
    <col min="10770" max="11006" width="9.140625" style="1"/>
    <col min="11007" max="11007" width="7.5703125" style="1" customWidth="1"/>
    <col min="11008" max="11008" width="9.140625" style="1"/>
    <col min="11009" max="11009" width="9.7109375" style="1" customWidth="1"/>
    <col min="11010" max="11010" width="11.7109375" style="1" bestFit="1" customWidth="1"/>
    <col min="11011" max="11013" width="9.140625" style="1"/>
    <col min="11014" max="11014" width="8" style="1" bestFit="1" customWidth="1"/>
    <col min="11015" max="11022" width="9.140625" style="1"/>
    <col min="11023" max="11023" width="18.28515625" style="1" customWidth="1"/>
    <col min="11024" max="11025" width="21" style="1" customWidth="1"/>
    <col min="11026" max="11262" width="9.140625" style="1"/>
    <col min="11263" max="11263" width="7.5703125" style="1" customWidth="1"/>
    <col min="11264" max="11264" width="9.140625" style="1"/>
    <col min="11265" max="11265" width="9.7109375" style="1" customWidth="1"/>
    <col min="11266" max="11266" width="11.7109375" style="1" bestFit="1" customWidth="1"/>
    <col min="11267" max="11269" width="9.140625" style="1"/>
    <col min="11270" max="11270" width="8" style="1" bestFit="1" customWidth="1"/>
    <col min="11271" max="11278" width="9.140625" style="1"/>
    <col min="11279" max="11279" width="18.28515625" style="1" customWidth="1"/>
    <col min="11280" max="11281" width="21" style="1" customWidth="1"/>
    <col min="11282" max="11518" width="9.140625" style="1"/>
    <col min="11519" max="11519" width="7.5703125" style="1" customWidth="1"/>
    <col min="11520" max="11520" width="9.140625" style="1"/>
    <col min="11521" max="11521" width="9.7109375" style="1" customWidth="1"/>
    <col min="11522" max="11522" width="11.7109375" style="1" bestFit="1" customWidth="1"/>
    <col min="11523" max="11525" width="9.140625" style="1"/>
    <col min="11526" max="11526" width="8" style="1" bestFit="1" customWidth="1"/>
    <col min="11527" max="11534" width="9.140625" style="1"/>
    <col min="11535" max="11535" width="18.28515625" style="1" customWidth="1"/>
    <col min="11536" max="11537" width="21" style="1" customWidth="1"/>
    <col min="11538" max="11774" width="9.140625" style="1"/>
    <col min="11775" max="11775" width="7.5703125" style="1" customWidth="1"/>
    <col min="11776" max="11776" width="9.140625" style="1"/>
    <col min="11777" max="11777" width="9.7109375" style="1" customWidth="1"/>
    <col min="11778" max="11778" width="11.7109375" style="1" bestFit="1" customWidth="1"/>
    <col min="11779" max="11781" width="9.140625" style="1"/>
    <col min="11782" max="11782" width="8" style="1" bestFit="1" customWidth="1"/>
    <col min="11783" max="11790" width="9.140625" style="1"/>
    <col min="11791" max="11791" width="18.28515625" style="1" customWidth="1"/>
    <col min="11792" max="11793" width="21" style="1" customWidth="1"/>
    <col min="11794" max="12030" width="9.140625" style="1"/>
    <col min="12031" max="12031" width="7.5703125" style="1" customWidth="1"/>
    <col min="12032" max="12032" width="9.140625" style="1"/>
    <col min="12033" max="12033" width="9.7109375" style="1" customWidth="1"/>
    <col min="12034" max="12034" width="11.7109375" style="1" bestFit="1" customWidth="1"/>
    <col min="12035" max="12037" width="9.140625" style="1"/>
    <col min="12038" max="12038" width="8" style="1" bestFit="1" customWidth="1"/>
    <col min="12039" max="12046" width="9.140625" style="1"/>
    <col min="12047" max="12047" width="18.28515625" style="1" customWidth="1"/>
    <col min="12048" max="12049" width="21" style="1" customWidth="1"/>
    <col min="12050" max="12286" width="9.140625" style="1"/>
    <col min="12287" max="12287" width="7.5703125" style="1" customWidth="1"/>
    <col min="12288" max="12288" width="9.140625" style="1"/>
    <col min="12289" max="12289" width="9.7109375" style="1" customWidth="1"/>
    <col min="12290" max="12290" width="11.7109375" style="1" bestFit="1" customWidth="1"/>
    <col min="12291" max="12293" width="9.140625" style="1"/>
    <col min="12294" max="12294" width="8" style="1" bestFit="1" customWidth="1"/>
    <col min="12295" max="12302" width="9.140625" style="1"/>
    <col min="12303" max="12303" width="18.28515625" style="1" customWidth="1"/>
    <col min="12304" max="12305" width="21" style="1" customWidth="1"/>
    <col min="12306" max="12542" width="9.140625" style="1"/>
    <col min="12543" max="12543" width="7.5703125" style="1" customWidth="1"/>
    <col min="12544" max="12544" width="9.140625" style="1"/>
    <col min="12545" max="12545" width="9.7109375" style="1" customWidth="1"/>
    <col min="12546" max="12546" width="11.7109375" style="1" bestFit="1" customWidth="1"/>
    <col min="12547" max="12549" width="9.140625" style="1"/>
    <col min="12550" max="12550" width="8" style="1" bestFit="1" customWidth="1"/>
    <col min="12551" max="12558" width="9.140625" style="1"/>
    <col min="12559" max="12559" width="18.28515625" style="1" customWidth="1"/>
    <col min="12560" max="12561" width="21" style="1" customWidth="1"/>
    <col min="12562" max="12798" width="9.140625" style="1"/>
    <col min="12799" max="12799" width="7.5703125" style="1" customWidth="1"/>
    <col min="12800" max="12800" width="9.140625" style="1"/>
    <col min="12801" max="12801" width="9.7109375" style="1" customWidth="1"/>
    <col min="12802" max="12802" width="11.7109375" style="1" bestFit="1" customWidth="1"/>
    <col min="12803" max="12805" width="9.140625" style="1"/>
    <col min="12806" max="12806" width="8" style="1" bestFit="1" customWidth="1"/>
    <col min="12807" max="12814" width="9.140625" style="1"/>
    <col min="12815" max="12815" width="18.28515625" style="1" customWidth="1"/>
    <col min="12816" max="12817" width="21" style="1" customWidth="1"/>
    <col min="12818" max="13054" width="9.140625" style="1"/>
    <col min="13055" max="13055" width="7.5703125" style="1" customWidth="1"/>
    <col min="13056" max="13056" width="9.140625" style="1"/>
    <col min="13057" max="13057" width="9.7109375" style="1" customWidth="1"/>
    <col min="13058" max="13058" width="11.7109375" style="1" bestFit="1" customWidth="1"/>
    <col min="13059" max="13061" width="9.140625" style="1"/>
    <col min="13062" max="13062" width="8" style="1" bestFit="1" customWidth="1"/>
    <col min="13063" max="13070" width="9.140625" style="1"/>
    <col min="13071" max="13071" width="18.28515625" style="1" customWidth="1"/>
    <col min="13072" max="13073" width="21" style="1" customWidth="1"/>
    <col min="13074" max="13310" width="9.140625" style="1"/>
    <col min="13311" max="13311" width="7.5703125" style="1" customWidth="1"/>
    <col min="13312" max="13312" width="9.140625" style="1"/>
    <col min="13313" max="13313" width="9.7109375" style="1" customWidth="1"/>
    <col min="13314" max="13314" width="11.7109375" style="1" bestFit="1" customWidth="1"/>
    <col min="13315" max="13317" width="9.140625" style="1"/>
    <col min="13318" max="13318" width="8" style="1" bestFit="1" customWidth="1"/>
    <col min="13319" max="13326" width="9.140625" style="1"/>
    <col min="13327" max="13327" width="18.28515625" style="1" customWidth="1"/>
    <col min="13328" max="13329" width="21" style="1" customWidth="1"/>
    <col min="13330" max="13566" width="9.140625" style="1"/>
    <col min="13567" max="13567" width="7.5703125" style="1" customWidth="1"/>
    <col min="13568" max="13568" width="9.140625" style="1"/>
    <col min="13569" max="13569" width="9.7109375" style="1" customWidth="1"/>
    <col min="13570" max="13570" width="11.7109375" style="1" bestFit="1" customWidth="1"/>
    <col min="13571" max="13573" width="9.140625" style="1"/>
    <col min="13574" max="13574" width="8" style="1" bestFit="1" customWidth="1"/>
    <col min="13575" max="13582" width="9.140625" style="1"/>
    <col min="13583" max="13583" width="18.28515625" style="1" customWidth="1"/>
    <col min="13584" max="13585" width="21" style="1" customWidth="1"/>
    <col min="13586" max="13822" width="9.140625" style="1"/>
    <col min="13823" max="13823" width="7.5703125" style="1" customWidth="1"/>
    <col min="13824" max="13824" width="9.140625" style="1"/>
    <col min="13825" max="13825" width="9.7109375" style="1" customWidth="1"/>
    <col min="13826" max="13826" width="11.7109375" style="1" bestFit="1" customWidth="1"/>
    <col min="13827" max="13829" width="9.140625" style="1"/>
    <col min="13830" max="13830" width="8" style="1" bestFit="1" customWidth="1"/>
    <col min="13831" max="13838" width="9.140625" style="1"/>
    <col min="13839" max="13839" width="18.28515625" style="1" customWidth="1"/>
    <col min="13840" max="13841" width="21" style="1" customWidth="1"/>
    <col min="13842" max="14078" width="9.140625" style="1"/>
    <col min="14079" max="14079" width="7.5703125" style="1" customWidth="1"/>
    <col min="14080" max="14080" width="9.140625" style="1"/>
    <col min="14081" max="14081" width="9.7109375" style="1" customWidth="1"/>
    <col min="14082" max="14082" width="11.7109375" style="1" bestFit="1" customWidth="1"/>
    <col min="14083" max="14085" width="9.140625" style="1"/>
    <col min="14086" max="14086" width="8" style="1" bestFit="1" customWidth="1"/>
    <col min="14087" max="14094" width="9.140625" style="1"/>
    <col min="14095" max="14095" width="18.28515625" style="1" customWidth="1"/>
    <col min="14096" max="14097" width="21" style="1" customWidth="1"/>
    <col min="14098" max="14334" width="9.140625" style="1"/>
    <col min="14335" max="14335" width="7.5703125" style="1" customWidth="1"/>
    <col min="14336" max="14336" width="9.140625" style="1"/>
    <col min="14337" max="14337" width="9.7109375" style="1" customWidth="1"/>
    <col min="14338" max="14338" width="11.7109375" style="1" bestFit="1" customWidth="1"/>
    <col min="14339" max="14341" width="9.140625" style="1"/>
    <col min="14342" max="14342" width="8" style="1" bestFit="1" customWidth="1"/>
    <col min="14343" max="14350" width="9.140625" style="1"/>
    <col min="14351" max="14351" width="18.28515625" style="1" customWidth="1"/>
    <col min="14352" max="14353" width="21" style="1" customWidth="1"/>
    <col min="14354" max="14590" width="9.140625" style="1"/>
    <col min="14591" max="14591" width="7.5703125" style="1" customWidth="1"/>
    <col min="14592" max="14592" width="9.140625" style="1"/>
    <col min="14593" max="14593" width="9.7109375" style="1" customWidth="1"/>
    <col min="14594" max="14594" width="11.7109375" style="1" bestFit="1" customWidth="1"/>
    <col min="14595" max="14597" width="9.140625" style="1"/>
    <col min="14598" max="14598" width="8" style="1" bestFit="1" customWidth="1"/>
    <col min="14599" max="14606" width="9.140625" style="1"/>
    <col min="14607" max="14607" width="18.28515625" style="1" customWidth="1"/>
    <col min="14608" max="14609" width="21" style="1" customWidth="1"/>
    <col min="14610" max="14846" width="9.140625" style="1"/>
    <col min="14847" max="14847" width="7.5703125" style="1" customWidth="1"/>
    <col min="14848" max="14848" width="9.140625" style="1"/>
    <col min="14849" max="14849" width="9.7109375" style="1" customWidth="1"/>
    <col min="14850" max="14850" width="11.7109375" style="1" bestFit="1" customWidth="1"/>
    <col min="14851" max="14853" width="9.140625" style="1"/>
    <col min="14854" max="14854" width="8" style="1" bestFit="1" customWidth="1"/>
    <col min="14855" max="14862" width="9.140625" style="1"/>
    <col min="14863" max="14863" width="18.28515625" style="1" customWidth="1"/>
    <col min="14864" max="14865" width="21" style="1" customWidth="1"/>
    <col min="14866" max="15102" width="9.140625" style="1"/>
    <col min="15103" max="15103" width="7.5703125" style="1" customWidth="1"/>
    <col min="15104" max="15104" width="9.140625" style="1"/>
    <col min="15105" max="15105" width="9.7109375" style="1" customWidth="1"/>
    <col min="15106" max="15106" width="11.7109375" style="1" bestFit="1" customWidth="1"/>
    <col min="15107" max="15109" width="9.140625" style="1"/>
    <col min="15110" max="15110" width="8" style="1" bestFit="1" customWidth="1"/>
    <col min="15111" max="15118" width="9.140625" style="1"/>
    <col min="15119" max="15119" width="18.28515625" style="1" customWidth="1"/>
    <col min="15120" max="15121" width="21" style="1" customWidth="1"/>
    <col min="15122" max="15358" width="9.140625" style="1"/>
    <col min="15359" max="15359" width="7.5703125" style="1" customWidth="1"/>
    <col min="15360" max="15360" width="9.140625" style="1"/>
    <col min="15361" max="15361" width="9.7109375" style="1" customWidth="1"/>
    <col min="15362" max="15362" width="11.7109375" style="1" bestFit="1" customWidth="1"/>
    <col min="15363" max="15365" width="9.140625" style="1"/>
    <col min="15366" max="15366" width="8" style="1" bestFit="1" customWidth="1"/>
    <col min="15367" max="15374" width="9.140625" style="1"/>
    <col min="15375" max="15375" width="18.28515625" style="1" customWidth="1"/>
    <col min="15376" max="15377" width="21" style="1" customWidth="1"/>
    <col min="15378" max="15614" width="9.140625" style="1"/>
    <col min="15615" max="15615" width="7.5703125" style="1" customWidth="1"/>
    <col min="15616" max="15616" width="9.140625" style="1"/>
    <col min="15617" max="15617" width="9.7109375" style="1" customWidth="1"/>
    <col min="15618" max="15618" width="11.7109375" style="1" bestFit="1" customWidth="1"/>
    <col min="15619" max="15621" width="9.140625" style="1"/>
    <col min="15622" max="15622" width="8" style="1" bestFit="1" customWidth="1"/>
    <col min="15623" max="15630" width="9.140625" style="1"/>
    <col min="15631" max="15631" width="18.28515625" style="1" customWidth="1"/>
    <col min="15632" max="15633" width="21" style="1" customWidth="1"/>
    <col min="15634" max="15870" width="9.140625" style="1"/>
    <col min="15871" max="15871" width="7.5703125" style="1" customWidth="1"/>
    <col min="15872" max="15872" width="9.140625" style="1"/>
    <col min="15873" max="15873" width="9.7109375" style="1" customWidth="1"/>
    <col min="15874" max="15874" width="11.7109375" style="1" bestFit="1" customWidth="1"/>
    <col min="15875" max="15877" width="9.140625" style="1"/>
    <col min="15878" max="15878" width="8" style="1" bestFit="1" customWidth="1"/>
    <col min="15879" max="15886" width="9.140625" style="1"/>
    <col min="15887" max="15887" width="18.28515625" style="1" customWidth="1"/>
    <col min="15888" max="15889" width="21" style="1" customWidth="1"/>
    <col min="15890" max="16126" width="9.140625" style="1"/>
    <col min="16127" max="16127" width="7.5703125" style="1" customWidth="1"/>
    <col min="16128" max="16128" width="9.140625" style="1"/>
    <col min="16129" max="16129" width="9.7109375" style="1" customWidth="1"/>
    <col min="16130" max="16130" width="11.7109375" style="1" bestFit="1" customWidth="1"/>
    <col min="16131" max="16133" width="9.140625" style="1"/>
    <col min="16134" max="16134" width="8" style="1" bestFit="1" customWidth="1"/>
    <col min="16135" max="16142" width="9.140625" style="1"/>
    <col min="16143" max="16143" width="18.28515625" style="1" customWidth="1"/>
    <col min="16144" max="16145" width="21" style="1" customWidth="1"/>
    <col min="16146" max="16384" width="9.140625" style="1"/>
  </cols>
  <sheetData>
    <row r="1" spans="1:28"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9"/>
    </row>
    <row r="2" spans="1:28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3"/>
      <c r="P2" s="2"/>
      <c r="Q2" s="2"/>
      <c r="R2" s="2"/>
    </row>
    <row r="3" spans="1:28">
      <c r="A3" s="4" t="s">
        <v>1</v>
      </c>
      <c r="B3" s="80" t="s">
        <v>2</v>
      </c>
      <c r="C3" s="80"/>
      <c r="D3" s="80" t="s">
        <v>3</v>
      </c>
      <c r="E3" s="80"/>
      <c r="F3" s="80"/>
      <c r="G3" s="80"/>
      <c r="H3" s="80"/>
      <c r="I3" s="80"/>
      <c r="J3" s="80"/>
      <c r="K3" s="80"/>
      <c r="L3" s="80"/>
      <c r="M3" s="80" t="s">
        <v>4</v>
      </c>
      <c r="N3" s="80"/>
      <c r="O3" s="3"/>
      <c r="P3" s="3"/>
      <c r="Q3" s="3"/>
      <c r="R3" s="3"/>
    </row>
    <row r="4" spans="1:28" ht="27">
      <c r="A4" s="5" t="s">
        <v>5</v>
      </c>
      <c r="B4" s="6" t="s">
        <v>6</v>
      </c>
      <c r="C4" s="5" t="s">
        <v>7</v>
      </c>
      <c r="D4" s="7" t="s">
        <v>8</v>
      </c>
      <c r="E4" s="8" t="s">
        <v>9</v>
      </c>
      <c r="F4" s="8" t="s">
        <v>10</v>
      </c>
      <c r="G4" s="8" t="s">
        <v>11</v>
      </c>
      <c r="H4" s="9" t="s">
        <v>12</v>
      </c>
      <c r="I4" s="10" t="s">
        <v>13</v>
      </c>
      <c r="J4" s="10" t="s">
        <v>14</v>
      </c>
      <c r="K4" s="10" t="s">
        <v>15</v>
      </c>
      <c r="L4" s="11" t="s">
        <v>16</v>
      </c>
      <c r="M4" s="10" t="s">
        <v>17</v>
      </c>
      <c r="N4" s="10" t="s">
        <v>18</v>
      </c>
      <c r="O4" s="2"/>
      <c r="P4" s="2"/>
      <c r="Q4" s="2"/>
      <c r="R4" s="2"/>
    </row>
    <row r="5" spans="1:28">
      <c r="A5" s="12" t="s">
        <v>19</v>
      </c>
      <c r="B5" s="12" t="s">
        <v>20</v>
      </c>
      <c r="C5" s="13" t="s">
        <v>21</v>
      </c>
      <c r="D5" s="14">
        <v>2.2000000000000002</v>
      </c>
      <c r="E5" s="15"/>
      <c r="F5" s="16">
        <v>3</v>
      </c>
      <c r="G5" s="15"/>
      <c r="H5" s="17">
        <v>1.75</v>
      </c>
      <c r="I5" s="18">
        <f>H5*D5</f>
        <v>3.8500000000000005</v>
      </c>
      <c r="J5" s="18">
        <f>H5*E5</f>
        <v>0</v>
      </c>
      <c r="K5" s="19"/>
      <c r="L5" s="17"/>
      <c r="M5" s="19"/>
      <c r="N5" s="19"/>
    </row>
    <row r="6" spans="1:28">
      <c r="A6" s="12" t="s">
        <v>22</v>
      </c>
      <c r="B6" s="13" t="s">
        <v>23</v>
      </c>
      <c r="C6" s="13" t="s">
        <v>24</v>
      </c>
      <c r="D6" s="14">
        <v>3.2</v>
      </c>
      <c r="E6" s="15"/>
      <c r="F6" s="16">
        <v>4.5</v>
      </c>
      <c r="G6" s="15"/>
      <c r="H6" s="17">
        <v>1.75</v>
      </c>
      <c r="I6" s="18">
        <f>H6*D6</f>
        <v>5.6000000000000005</v>
      </c>
      <c r="J6" s="18">
        <f>H6*E6</f>
        <v>0</v>
      </c>
      <c r="K6" s="19"/>
      <c r="L6" s="17"/>
      <c r="M6" s="20">
        <v>2</v>
      </c>
      <c r="N6" s="20">
        <v>3.5</v>
      </c>
    </row>
    <row r="7" spans="1:28">
      <c r="A7" s="12" t="s">
        <v>25</v>
      </c>
      <c r="B7" s="13" t="s">
        <v>26</v>
      </c>
      <c r="C7" s="13" t="s">
        <v>27</v>
      </c>
      <c r="D7" s="14">
        <v>4.7</v>
      </c>
      <c r="E7" s="16">
        <v>0.5</v>
      </c>
      <c r="F7" s="16">
        <v>6.4</v>
      </c>
      <c r="G7" s="16">
        <v>0.76</v>
      </c>
      <c r="H7" s="17">
        <v>1.75</v>
      </c>
      <c r="I7" s="18">
        <f>H7*D7</f>
        <v>8.2249999999999996</v>
      </c>
      <c r="J7" s="18">
        <f>H7*E7</f>
        <v>0.875</v>
      </c>
      <c r="K7" s="19">
        <v>14000</v>
      </c>
      <c r="L7" s="17">
        <f t="shared" ref="L7:L16" si="0">0.4*K7</f>
        <v>5600</v>
      </c>
      <c r="M7" s="20">
        <v>2</v>
      </c>
      <c r="N7" s="20">
        <v>3.5</v>
      </c>
    </row>
    <row r="8" spans="1:28">
      <c r="A8" s="12" t="s">
        <v>28</v>
      </c>
      <c r="B8" s="13" t="s">
        <v>29</v>
      </c>
      <c r="C8" s="13" t="s">
        <v>30</v>
      </c>
      <c r="D8" s="14">
        <v>6.5</v>
      </c>
      <c r="E8" s="16">
        <v>0.6</v>
      </c>
      <c r="F8" s="16">
        <v>8.5</v>
      </c>
      <c r="G8" s="16">
        <v>0.92</v>
      </c>
      <c r="H8" s="17">
        <v>1.75</v>
      </c>
      <c r="I8" s="18">
        <f>H8*D8</f>
        <v>11.375</v>
      </c>
      <c r="J8" s="18">
        <f>H8*E8</f>
        <v>1.05</v>
      </c>
      <c r="K8" s="19">
        <v>21000</v>
      </c>
      <c r="L8" s="17">
        <f t="shared" si="0"/>
        <v>8400</v>
      </c>
      <c r="M8" s="20">
        <v>2</v>
      </c>
      <c r="N8" s="20">
        <v>3.5</v>
      </c>
    </row>
    <row r="9" spans="1:28">
      <c r="A9" s="12" t="s">
        <v>31</v>
      </c>
      <c r="B9" s="13" t="s">
        <v>32</v>
      </c>
      <c r="C9" s="13" t="s">
        <v>33</v>
      </c>
      <c r="D9" s="14">
        <f>F9/1.5</f>
        <v>8</v>
      </c>
      <c r="E9" s="16">
        <f>G9/1.5</f>
        <v>0.73333333333333339</v>
      </c>
      <c r="F9" s="16">
        <v>12</v>
      </c>
      <c r="G9" s="16">
        <v>1.1000000000000001</v>
      </c>
      <c r="H9" s="17">
        <v>1.75</v>
      </c>
      <c r="I9" s="18">
        <v>20</v>
      </c>
      <c r="J9" s="18">
        <v>1.6</v>
      </c>
      <c r="K9" s="19">
        <v>27000</v>
      </c>
      <c r="L9" s="17">
        <f t="shared" si="0"/>
        <v>10800</v>
      </c>
      <c r="M9" s="20">
        <v>2</v>
      </c>
      <c r="N9" s="20">
        <v>3.5</v>
      </c>
    </row>
    <row r="10" spans="1:28">
      <c r="A10" s="12" t="s">
        <v>34</v>
      </c>
      <c r="B10" s="13" t="s">
        <v>35</v>
      </c>
      <c r="C10" s="13" t="s">
        <v>36</v>
      </c>
      <c r="D10" s="14">
        <f t="shared" ref="D10:E16" si="1">F10/1.5</f>
        <v>10.666666666666666</v>
      </c>
      <c r="E10" s="16">
        <f t="shared" si="1"/>
        <v>0.8666666666666667</v>
      </c>
      <c r="F10" s="16">
        <v>16</v>
      </c>
      <c r="G10" s="16">
        <v>1.3</v>
      </c>
      <c r="H10" s="17">
        <v>1.75</v>
      </c>
      <c r="I10" s="18">
        <v>24</v>
      </c>
      <c r="J10" s="18">
        <v>1.9</v>
      </c>
      <c r="K10" s="19">
        <v>29000</v>
      </c>
      <c r="L10" s="17">
        <f t="shared" si="0"/>
        <v>11600</v>
      </c>
      <c r="M10" s="20">
        <v>2</v>
      </c>
      <c r="N10" s="20">
        <v>3.5</v>
      </c>
    </row>
    <row r="11" spans="1:28">
      <c r="A11" s="12" t="s">
        <v>37</v>
      </c>
      <c r="B11" s="13" t="s">
        <v>38</v>
      </c>
      <c r="C11" s="13" t="s">
        <v>39</v>
      </c>
      <c r="D11" s="14">
        <f t="shared" si="1"/>
        <v>13.333333333333334</v>
      </c>
      <c r="E11" s="16">
        <f t="shared" si="1"/>
        <v>1</v>
      </c>
      <c r="F11" s="16">
        <v>20</v>
      </c>
      <c r="G11" s="16">
        <v>1.5</v>
      </c>
      <c r="H11" s="17">
        <v>1.75</v>
      </c>
      <c r="I11" s="18">
        <v>28</v>
      </c>
      <c r="J11" s="18">
        <v>2.2000000000000002</v>
      </c>
      <c r="K11" s="19">
        <v>30000</v>
      </c>
      <c r="L11" s="17">
        <f t="shared" si="0"/>
        <v>12000</v>
      </c>
      <c r="M11" s="20">
        <v>2</v>
      </c>
      <c r="N11" s="20">
        <v>3.5</v>
      </c>
    </row>
    <row r="12" spans="1:28">
      <c r="A12" s="12" t="s">
        <v>40</v>
      </c>
      <c r="B12" s="13" t="s">
        <v>41</v>
      </c>
      <c r="C12" s="13" t="s">
        <v>42</v>
      </c>
      <c r="D12" s="14">
        <f t="shared" si="1"/>
        <v>16.666666666666668</v>
      </c>
      <c r="E12" s="16">
        <f t="shared" si="1"/>
        <v>1.2</v>
      </c>
      <c r="F12" s="16">
        <v>25</v>
      </c>
      <c r="G12" s="16">
        <v>1.8</v>
      </c>
      <c r="H12" s="17">
        <v>1.75</v>
      </c>
      <c r="I12" s="18">
        <v>33</v>
      </c>
      <c r="J12" s="18">
        <v>2.6</v>
      </c>
      <c r="K12" s="19">
        <v>31000</v>
      </c>
      <c r="L12" s="17">
        <f t="shared" si="0"/>
        <v>12400</v>
      </c>
      <c r="M12" s="20">
        <v>2</v>
      </c>
      <c r="N12" s="20">
        <v>3.5</v>
      </c>
    </row>
    <row r="13" spans="1:28">
      <c r="A13" s="12" t="s">
        <v>43</v>
      </c>
      <c r="B13" s="13" t="s">
        <v>44</v>
      </c>
      <c r="C13" s="13" t="s">
        <v>45</v>
      </c>
      <c r="D13" s="14">
        <f t="shared" si="1"/>
        <v>20</v>
      </c>
      <c r="E13" s="16">
        <f t="shared" si="1"/>
        <v>1.3333333333333333</v>
      </c>
      <c r="F13" s="16">
        <v>30</v>
      </c>
      <c r="G13" s="16">
        <v>2</v>
      </c>
      <c r="H13" s="17">
        <v>1.75</v>
      </c>
      <c r="I13" s="18">
        <v>38</v>
      </c>
      <c r="J13" s="18">
        <v>2.9</v>
      </c>
      <c r="K13" s="19">
        <v>33000</v>
      </c>
      <c r="L13" s="17">
        <f t="shared" si="0"/>
        <v>13200</v>
      </c>
      <c r="M13" s="20">
        <v>2</v>
      </c>
      <c r="N13" s="20">
        <v>3</v>
      </c>
    </row>
    <row r="14" spans="1:28">
      <c r="A14" s="12" t="s">
        <v>46</v>
      </c>
      <c r="B14" s="13" t="s">
        <v>47</v>
      </c>
      <c r="C14" s="13" t="s">
        <v>48</v>
      </c>
      <c r="D14" s="14">
        <f t="shared" si="1"/>
        <v>23.333333333333332</v>
      </c>
      <c r="E14" s="16">
        <f t="shared" si="1"/>
        <v>1.4666666666666668</v>
      </c>
      <c r="F14" s="16">
        <v>35</v>
      </c>
      <c r="G14" s="16">
        <v>2.2000000000000002</v>
      </c>
      <c r="H14" s="17">
        <v>1.75</v>
      </c>
      <c r="I14" s="18">
        <v>43</v>
      </c>
      <c r="J14" s="18">
        <v>3.2</v>
      </c>
      <c r="K14" s="19">
        <v>34000</v>
      </c>
      <c r="L14" s="17">
        <f t="shared" si="0"/>
        <v>13600</v>
      </c>
      <c r="M14" s="20">
        <v>2</v>
      </c>
      <c r="N14" s="20">
        <v>3</v>
      </c>
    </row>
    <row r="15" spans="1:28">
      <c r="A15" s="12" t="s">
        <v>49</v>
      </c>
      <c r="B15" s="13" t="s">
        <v>50</v>
      </c>
      <c r="C15" s="13" t="s">
        <v>51</v>
      </c>
      <c r="D15" s="14">
        <f t="shared" si="1"/>
        <v>26.666666666666668</v>
      </c>
      <c r="E15" s="16">
        <f t="shared" si="1"/>
        <v>1.6666666666666667</v>
      </c>
      <c r="F15" s="16">
        <v>40</v>
      </c>
      <c r="G15" s="16">
        <v>2.5</v>
      </c>
      <c r="H15" s="17">
        <v>1.75</v>
      </c>
      <c r="I15" s="18">
        <v>48</v>
      </c>
      <c r="J15" s="18">
        <v>3.5</v>
      </c>
      <c r="K15" s="19">
        <v>35000</v>
      </c>
      <c r="L15" s="17">
        <f t="shared" si="0"/>
        <v>14000</v>
      </c>
      <c r="M15" s="20">
        <v>2</v>
      </c>
      <c r="N15" s="20">
        <v>3</v>
      </c>
    </row>
    <row r="16" spans="1:28">
      <c r="A16" s="12" t="s">
        <v>52</v>
      </c>
      <c r="B16" s="13" t="s">
        <v>53</v>
      </c>
      <c r="C16" s="13" t="s">
        <v>54</v>
      </c>
      <c r="D16" s="14">
        <f t="shared" si="1"/>
        <v>33.333333333333336</v>
      </c>
      <c r="E16" s="16">
        <f t="shared" si="1"/>
        <v>1.8</v>
      </c>
      <c r="F16" s="16">
        <v>50</v>
      </c>
      <c r="G16" s="16">
        <v>2.7</v>
      </c>
      <c r="H16" s="17">
        <v>1.75</v>
      </c>
      <c r="I16" s="18">
        <v>58</v>
      </c>
      <c r="J16" s="18">
        <v>4.0999999999999996</v>
      </c>
      <c r="K16" s="19">
        <v>37000</v>
      </c>
      <c r="L16" s="17">
        <f t="shared" si="0"/>
        <v>14800</v>
      </c>
      <c r="M16" s="20">
        <v>2</v>
      </c>
      <c r="N16" s="20">
        <v>3</v>
      </c>
    </row>
    <row r="18" spans="1:11">
      <c r="A18" s="79" t="s">
        <v>55</v>
      </c>
      <c r="B18" s="79"/>
      <c r="C18" s="79"/>
      <c r="D18" s="79"/>
      <c r="E18" s="79"/>
      <c r="F18" s="79"/>
      <c r="G18" s="79"/>
      <c r="H18" s="79"/>
    </row>
    <row r="19" spans="1:11" ht="27">
      <c r="A19" s="21" t="s">
        <v>56</v>
      </c>
      <c r="B19" s="22" t="s">
        <v>57</v>
      </c>
      <c r="C19" s="22" t="s">
        <v>58</v>
      </c>
      <c r="D19" s="22" t="s">
        <v>59</v>
      </c>
      <c r="E19" s="22" t="s">
        <v>60</v>
      </c>
      <c r="F19" s="22" t="s">
        <v>61</v>
      </c>
      <c r="G19" s="22" t="s">
        <v>62</v>
      </c>
      <c r="H19" s="22" t="s">
        <v>63</v>
      </c>
    </row>
    <row r="20" spans="1:11">
      <c r="A20" s="23" t="s">
        <v>64</v>
      </c>
      <c r="B20" s="24">
        <v>210</v>
      </c>
      <c r="C20" s="25">
        <v>1.1499999999999999</v>
      </c>
      <c r="D20" s="26">
        <f>C20*B20</f>
        <v>241.49999999999997</v>
      </c>
      <c r="E20" s="26">
        <f>B20*1.35</f>
        <v>283.5</v>
      </c>
      <c r="F20" s="27">
        <f>E20*1000/H20</f>
        <v>1.35</v>
      </c>
      <c r="G20" s="26">
        <v>50</v>
      </c>
      <c r="H20" s="28">
        <f>2.1*10^5</f>
        <v>210000</v>
      </c>
      <c r="K20" s="29"/>
    </row>
    <row r="21" spans="1:11">
      <c r="A21" s="23" t="s">
        <v>65</v>
      </c>
      <c r="B21" s="24">
        <v>300</v>
      </c>
      <c r="C21" s="25">
        <v>1.1499999999999999</v>
      </c>
      <c r="D21" s="26">
        <f>C21*B21</f>
        <v>345</v>
      </c>
      <c r="E21" s="26">
        <f>B21*1.35</f>
        <v>405</v>
      </c>
      <c r="F21" s="27">
        <f>E21*1000/H21</f>
        <v>1.9285714285714286</v>
      </c>
      <c r="G21" s="26">
        <v>50</v>
      </c>
      <c r="H21" s="28">
        <f>2.1*10^5</f>
        <v>210000</v>
      </c>
      <c r="K21" s="29"/>
    </row>
    <row r="22" spans="1:11">
      <c r="A22" s="23" t="s">
        <v>66</v>
      </c>
      <c r="B22" s="24">
        <v>350</v>
      </c>
      <c r="C22" s="25">
        <v>1.1499999999999999</v>
      </c>
      <c r="D22" s="26">
        <f>C22*B22</f>
        <v>402.49999999999994</v>
      </c>
      <c r="E22" s="26">
        <f>B22*1.35</f>
        <v>472.50000000000006</v>
      </c>
      <c r="F22" s="27">
        <f>E22*1000/H22</f>
        <v>2.2500000000000004</v>
      </c>
      <c r="G22" s="26">
        <v>75</v>
      </c>
      <c r="H22" s="28">
        <f>2.1*10^5</f>
        <v>210000</v>
      </c>
      <c r="K22" s="29"/>
    </row>
    <row r="23" spans="1:11">
      <c r="A23" s="23" t="s">
        <v>67</v>
      </c>
      <c r="B23" s="24">
        <f>D23/C23</f>
        <v>434.78260869565219</v>
      </c>
      <c r="C23" s="25">
        <v>1.1499999999999999</v>
      </c>
      <c r="D23" s="26">
        <v>500</v>
      </c>
      <c r="E23" s="26">
        <v>550</v>
      </c>
      <c r="F23" s="27">
        <f>E23*1000/H23</f>
        <v>2.6190476190476191</v>
      </c>
      <c r="G23" s="26">
        <v>75</v>
      </c>
      <c r="H23" s="28">
        <f>2.1*10^5</f>
        <v>210000</v>
      </c>
    </row>
    <row r="25" spans="1:11">
      <c r="A25" s="79" t="s">
        <v>68</v>
      </c>
      <c r="B25" s="79"/>
      <c r="C25" s="79"/>
      <c r="D25" s="79"/>
      <c r="E25" s="79"/>
      <c r="F25" s="79"/>
      <c r="G25" s="79"/>
      <c r="H25" s="79"/>
      <c r="I25" s="30"/>
      <c r="J25" s="30"/>
    </row>
    <row r="26" spans="1:11">
      <c r="A26" s="31" t="s">
        <v>69</v>
      </c>
      <c r="B26" s="32" t="s">
        <v>70</v>
      </c>
      <c r="C26" s="32" t="s">
        <v>71</v>
      </c>
      <c r="D26" s="32" t="s">
        <v>72</v>
      </c>
      <c r="E26" s="32" t="s">
        <v>73</v>
      </c>
      <c r="F26" s="32" t="s">
        <v>74</v>
      </c>
      <c r="G26" s="32" t="s">
        <v>75</v>
      </c>
      <c r="H26" s="33" t="s">
        <v>76</v>
      </c>
    </row>
    <row r="27" spans="1:11">
      <c r="A27" s="34">
        <v>6</v>
      </c>
      <c r="B27" s="35">
        <f t="shared" ref="B27:B38" si="2">PI()*A27^2/4</f>
        <v>28.274333882308138</v>
      </c>
      <c r="C27" s="36">
        <f>B27/0.075</f>
        <v>376.9911184307752</v>
      </c>
      <c r="D27" s="36">
        <f>B27/0.1</f>
        <v>282.74333882308139</v>
      </c>
      <c r="E27" s="36">
        <f>B27/0.125</f>
        <v>226.1946710584651</v>
      </c>
      <c r="F27" s="36">
        <f>B27/0.15</f>
        <v>188.4955592153876</v>
      </c>
      <c r="G27" s="36">
        <f>B27/0.2</f>
        <v>141.37166941154069</v>
      </c>
      <c r="H27" s="37">
        <f>B27/10^6*7850</f>
        <v>0.22195352097611887</v>
      </c>
    </row>
    <row r="28" spans="1:11">
      <c r="A28" s="34">
        <v>8</v>
      </c>
      <c r="B28" s="35">
        <f t="shared" si="2"/>
        <v>50.26548245743669</v>
      </c>
      <c r="C28" s="36">
        <f t="shared" ref="C28:C38" si="3">B28/0.075</f>
        <v>670.20643276582257</v>
      </c>
      <c r="D28" s="36">
        <f t="shared" ref="D28:D38" si="4">B28/0.1</f>
        <v>502.6548245743669</v>
      </c>
      <c r="E28" s="36">
        <f t="shared" ref="E28:E38" si="5">B28/0.125</f>
        <v>402.12385965949352</v>
      </c>
      <c r="F28" s="36">
        <f t="shared" ref="F28:F38" si="6">B28/0.15</f>
        <v>335.10321638291128</v>
      </c>
      <c r="G28" s="36">
        <f t="shared" ref="G28:G38" si="7">B28/0.2</f>
        <v>251.32741228718345</v>
      </c>
      <c r="H28" s="37">
        <f t="shared" ref="H28:H38" si="8">B28/10^6*7850</f>
        <v>0.39458403729087804</v>
      </c>
    </row>
    <row r="29" spans="1:11">
      <c r="A29" s="34">
        <v>10</v>
      </c>
      <c r="B29" s="35">
        <f t="shared" si="2"/>
        <v>78.539816339744831</v>
      </c>
      <c r="C29" s="36">
        <f t="shared" si="3"/>
        <v>1047.1975511965977</v>
      </c>
      <c r="D29" s="36">
        <f t="shared" si="4"/>
        <v>785.39816339744823</v>
      </c>
      <c r="E29" s="36">
        <f t="shared" si="5"/>
        <v>628.31853071795865</v>
      </c>
      <c r="F29" s="36">
        <f t="shared" si="6"/>
        <v>523.59877559829886</v>
      </c>
      <c r="G29" s="36">
        <f t="shared" si="7"/>
        <v>392.69908169872411</v>
      </c>
      <c r="H29" s="37">
        <f t="shared" si="8"/>
        <v>0.61653755826699685</v>
      </c>
    </row>
    <row r="30" spans="1:11">
      <c r="A30" s="34">
        <v>12</v>
      </c>
      <c r="B30" s="35">
        <f t="shared" si="2"/>
        <v>113.09733552923255</v>
      </c>
      <c r="C30" s="36">
        <f t="shared" si="3"/>
        <v>1507.9644737231008</v>
      </c>
      <c r="D30" s="36">
        <f t="shared" si="4"/>
        <v>1130.9733552923256</v>
      </c>
      <c r="E30" s="36">
        <f t="shared" si="5"/>
        <v>904.77868423386042</v>
      </c>
      <c r="F30" s="36">
        <f t="shared" si="6"/>
        <v>753.9822368615504</v>
      </c>
      <c r="G30" s="36">
        <f t="shared" si="7"/>
        <v>565.48667764616278</v>
      </c>
      <c r="H30" s="37">
        <f t="shared" si="8"/>
        <v>0.88781408390447547</v>
      </c>
    </row>
    <row r="31" spans="1:11">
      <c r="A31" s="34">
        <v>14</v>
      </c>
      <c r="B31" s="35">
        <f t="shared" si="2"/>
        <v>153.93804002589985</v>
      </c>
      <c r="C31" s="36">
        <f t="shared" si="3"/>
        <v>2052.5072003453315</v>
      </c>
      <c r="D31" s="36">
        <f t="shared" si="4"/>
        <v>1539.3804002589984</v>
      </c>
      <c r="E31" s="36">
        <f t="shared" si="5"/>
        <v>1231.5043202071988</v>
      </c>
      <c r="F31" s="36">
        <f t="shared" si="6"/>
        <v>1026.2536001726658</v>
      </c>
      <c r="G31" s="36">
        <f t="shared" si="7"/>
        <v>769.6902001294992</v>
      </c>
      <c r="H31" s="37">
        <f t="shared" si="8"/>
        <v>1.2084136142033139</v>
      </c>
    </row>
    <row r="32" spans="1:11">
      <c r="A32" s="34">
        <v>16</v>
      </c>
      <c r="B32" s="35">
        <f t="shared" si="2"/>
        <v>201.06192982974676</v>
      </c>
      <c r="C32" s="36">
        <f t="shared" si="3"/>
        <v>2680.8257310632903</v>
      </c>
      <c r="D32" s="36">
        <f t="shared" si="4"/>
        <v>2010.6192982974676</v>
      </c>
      <c r="E32" s="36">
        <f t="shared" si="5"/>
        <v>1608.4954386379741</v>
      </c>
      <c r="F32" s="36">
        <f t="shared" si="6"/>
        <v>1340.4128655316451</v>
      </c>
      <c r="G32" s="36">
        <f t="shared" si="7"/>
        <v>1005.3096491487338</v>
      </c>
      <c r="H32" s="37">
        <f t="shared" si="8"/>
        <v>1.5783361491635122</v>
      </c>
    </row>
    <row r="33" spans="1:8">
      <c r="A33" s="34">
        <v>18</v>
      </c>
      <c r="B33" s="35">
        <f t="shared" si="2"/>
        <v>254.46900494077323</v>
      </c>
      <c r="C33" s="36">
        <f t="shared" si="3"/>
        <v>3392.9200658769764</v>
      </c>
      <c r="D33" s="36">
        <f t="shared" si="4"/>
        <v>2544.6900494077322</v>
      </c>
      <c r="E33" s="36">
        <f t="shared" si="5"/>
        <v>2035.7520395261859</v>
      </c>
      <c r="F33" s="36">
        <f t="shared" si="6"/>
        <v>1696.4600329384882</v>
      </c>
      <c r="G33" s="36">
        <f t="shared" si="7"/>
        <v>1272.3450247038661</v>
      </c>
      <c r="H33" s="37">
        <f t="shared" si="8"/>
        <v>1.9975816887850697</v>
      </c>
    </row>
    <row r="34" spans="1:8">
      <c r="A34" s="34">
        <v>20</v>
      </c>
      <c r="B34" s="35">
        <f t="shared" si="2"/>
        <v>314.15926535897933</v>
      </c>
      <c r="C34" s="36">
        <f t="shared" si="3"/>
        <v>4188.7902047863909</v>
      </c>
      <c r="D34" s="36">
        <f t="shared" si="4"/>
        <v>3141.5926535897929</v>
      </c>
      <c r="E34" s="36">
        <f t="shared" si="5"/>
        <v>2513.2741228718346</v>
      </c>
      <c r="F34" s="36">
        <f t="shared" si="6"/>
        <v>2094.3951023931954</v>
      </c>
      <c r="G34" s="36">
        <f t="shared" si="7"/>
        <v>1570.7963267948965</v>
      </c>
      <c r="H34" s="37">
        <f t="shared" si="8"/>
        <v>2.4661502330679874</v>
      </c>
    </row>
    <row r="35" spans="1:8">
      <c r="A35" s="34">
        <v>22</v>
      </c>
      <c r="B35" s="35">
        <f t="shared" si="2"/>
        <v>380.13271108436498</v>
      </c>
      <c r="C35" s="36">
        <f t="shared" si="3"/>
        <v>5068.4361477915336</v>
      </c>
      <c r="D35" s="36">
        <f t="shared" si="4"/>
        <v>3801.3271108436497</v>
      </c>
      <c r="E35" s="36">
        <f t="shared" si="5"/>
        <v>3041.0616886749199</v>
      </c>
      <c r="F35" s="36">
        <f t="shared" si="6"/>
        <v>2534.2180738957668</v>
      </c>
      <c r="G35" s="36">
        <f t="shared" si="7"/>
        <v>1900.6635554218249</v>
      </c>
      <c r="H35" s="37">
        <f t="shared" si="8"/>
        <v>2.9840417820122651</v>
      </c>
    </row>
    <row r="36" spans="1:8">
      <c r="A36" s="34">
        <v>25</v>
      </c>
      <c r="B36" s="35">
        <f t="shared" si="2"/>
        <v>490.87385212340519</v>
      </c>
      <c r="C36" s="36">
        <f t="shared" si="3"/>
        <v>6544.9846949787361</v>
      </c>
      <c r="D36" s="36">
        <f t="shared" si="4"/>
        <v>4908.7385212340514</v>
      </c>
      <c r="E36" s="36">
        <f t="shared" si="5"/>
        <v>3926.9908169872415</v>
      </c>
      <c r="F36" s="36">
        <f t="shared" si="6"/>
        <v>3272.4923474893681</v>
      </c>
      <c r="G36" s="36">
        <f t="shared" si="7"/>
        <v>2454.3692606170257</v>
      </c>
      <c r="H36" s="37">
        <f t="shared" si="8"/>
        <v>3.8533597391687309</v>
      </c>
    </row>
    <row r="37" spans="1:8">
      <c r="A37" s="34">
        <v>28</v>
      </c>
      <c r="B37" s="35">
        <f t="shared" si="2"/>
        <v>615.75216010359941</v>
      </c>
      <c r="C37" s="36">
        <f t="shared" si="3"/>
        <v>8210.028801381326</v>
      </c>
      <c r="D37" s="36">
        <f t="shared" si="4"/>
        <v>6157.5216010359936</v>
      </c>
      <c r="E37" s="36">
        <f t="shared" si="5"/>
        <v>4926.0172808287953</v>
      </c>
      <c r="F37" s="36">
        <f t="shared" si="6"/>
        <v>4105.014400690663</v>
      </c>
      <c r="G37" s="36">
        <f t="shared" si="7"/>
        <v>3078.7608005179968</v>
      </c>
      <c r="H37" s="37">
        <f t="shared" si="8"/>
        <v>4.8336544568132558</v>
      </c>
    </row>
    <row r="38" spans="1:8">
      <c r="A38" s="34">
        <v>32</v>
      </c>
      <c r="B38" s="35">
        <f t="shared" si="2"/>
        <v>804.24771931898704</v>
      </c>
      <c r="C38" s="36">
        <f t="shared" si="3"/>
        <v>10723.302924253161</v>
      </c>
      <c r="D38" s="36">
        <f t="shared" si="4"/>
        <v>8042.4771931898704</v>
      </c>
      <c r="E38" s="36">
        <f t="shared" si="5"/>
        <v>6433.9817545518963</v>
      </c>
      <c r="F38" s="36">
        <f t="shared" si="6"/>
        <v>5361.6514621265806</v>
      </c>
      <c r="G38" s="36">
        <f t="shared" si="7"/>
        <v>4021.2385965949352</v>
      </c>
      <c r="H38" s="37">
        <f t="shared" si="8"/>
        <v>6.3133445966540487</v>
      </c>
    </row>
  </sheetData>
  <sheetProtection password="CB4A" sheet="1" objects="1" scenarios="1"/>
  <mergeCells count="6">
    <mergeCell ref="A25:H25"/>
    <mergeCell ref="A2:N2"/>
    <mergeCell ref="B3:C3"/>
    <mergeCell ref="D3:L3"/>
    <mergeCell ref="M3:N3"/>
    <mergeCell ref="A18:H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Date perete</vt:lpstr>
      <vt:lpstr>Date materiale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CSD02</dc:creator>
  <cp:lastModifiedBy>n2</cp:lastModifiedBy>
  <cp:lastPrinted>2016-03-19T17:06:45Z</cp:lastPrinted>
  <dcterms:created xsi:type="dcterms:W3CDTF">2013-06-18T14:10:50Z</dcterms:created>
  <dcterms:modified xsi:type="dcterms:W3CDTF">2016-03-19T17:07:42Z</dcterms:modified>
</cp:coreProperties>
</file>